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8" windowWidth="15120" windowHeight="8016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J113" i="1" l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8" i="1"/>
  <c r="I117" i="1"/>
  <c r="I116" i="1"/>
  <c r="I115" i="1"/>
  <c r="J116" i="1" l="1"/>
  <c r="J118" i="1"/>
  <c r="J117" i="1"/>
  <c r="J115" i="1"/>
  <c r="L116" i="1"/>
  <c r="L118" i="1"/>
  <c r="L117" i="1"/>
  <c r="K116" i="1"/>
  <c r="K118" i="1"/>
  <c r="K117" i="1"/>
  <c r="L115" i="1"/>
  <c r="K115" i="1"/>
</calcChain>
</file>

<file path=xl/sharedStrings.xml><?xml version="1.0" encoding="utf-8"?>
<sst xmlns="http://schemas.openxmlformats.org/spreadsheetml/2006/main" count="140" uniqueCount="140">
  <si>
    <t xml:space="preserve">Name  </t>
  </si>
  <si>
    <t xml:space="preserve">Cost  </t>
  </si>
  <si>
    <t xml:space="preserve">Damage  </t>
  </si>
  <si>
    <t xml:space="preserve">Cooldown  </t>
  </si>
  <si>
    <t xml:space="preserve">Range  </t>
  </si>
  <si>
    <t xml:space="preserve">Dmg/Sec  </t>
  </si>
  <si>
    <t>AA Gun</t>
  </si>
  <si>
    <t>AA Gun (Upgrade)</t>
  </si>
  <si>
    <t>Acid Cannon</t>
  </si>
  <si>
    <t>Acid Cannon (Upgrade)</t>
  </si>
  <si>
    <t>Artillery (Ground)</t>
  </si>
  <si>
    <t>Artillery (Normal)</t>
  </si>
  <si>
    <t>Axe Launcher</t>
  </si>
  <si>
    <t>Axe Launcher (Upgrade)</t>
  </si>
  <si>
    <t>Basic Cannon</t>
  </si>
  <si>
    <t>Basic Cannon (Upgrade)</t>
  </si>
  <si>
    <t>Basic Magic</t>
  </si>
  <si>
    <t>Basic Magic (Upgrade)</t>
  </si>
  <si>
    <t>Blaster Cannon</t>
  </si>
  <si>
    <t>Blaster Cannon (Upgrade)</t>
  </si>
  <si>
    <t>Bombarding Rockets</t>
  </si>
  <si>
    <t>Bombarding Rockets (Upgrade)</t>
  </si>
  <si>
    <t>Bombs</t>
  </si>
  <si>
    <t>Bombs (Upgrade)</t>
  </si>
  <si>
    <t>Bonfire</t>
  </si>
  <si>
    <t>Bonfire (Upgrade)</t>
  </si>
  <si>
    <t>Burning Projectiles (Building)</t>
  </si>
  <si>
    <t>Burning Projectiles (Normal)</t>
  </si>
  <si>
    <t>Confusion Magic</t>
  </si>
  <si>
    <t>Confusion Magic (Upgrade)</t>
  </si>
  <si>
    <t>Darkness Cannon</t>
  </si>
  <si>
    <t>Darkness Cannon (Upgrade)</t>
  </si>
  <si>
    <t>Death Magic</t>
  </si>
  <si>
    <t>Death Magic (Upgrade)</t>
  </si>
  <si>
    <t>Electro Cannon</t>
  </si>
  <si>
    <t>Electro Cannon (Upgrade)</t>
  </si>
  <si>
    <t>Energy Torpedo</t>
  </si>
  <si>
    <t>Energy Torpedo (Upgrade)</t>
  </si>
  <si>
    <t>Fan Of Knives</t>
  </si>
  <si>
    <t>Fan Of Knives (Upgrade)</t>
  </si>
  <si>
    <t>Fear Magic</t>
  </si>
  <si>
    <t>Fear Magic (Upgrade)</t>
  </si>
  <si>
    <t>Fire Arrows</t>
  </si>
  <si>
    <t>Fire Arrows (Upgrade)</t>
  </si>
  <si>
    <t>Fire Magic</t>
  </si>
  <si>
    <t>Fire Magic (Upgrade)</t>
  </si>
  <si>
    <t>Fireball Cannon</t>
  </si>
  <si>
    <t>Fireball Cannon (Upgrade)</t>
  </si>
  <si>
    <t>Flak</t>
  </si>
  <si>
    <t>Flak (Upgrade)</t>
  </si>
  <si>
    <t>Flamer</t>
  </si>
  <si>
    <t>Flamer (Upgrade)</t>
  </si>
  <si>
    <t>Frost Laser</t>
  </si>
  <si>
    <t>Frost Laser (Upgrade)</t>
  </si>
  <si>
    <t>Frost Magic (Creep)</t>
  </si>
  <si>
    <t>Frost Magic (Normal)</t>
  </si>
  <si>
    <t>Ghosts of Doom</t>
  </si>
  <si>
    <t>Ghosts of Doom (Upgrade)</t>
  </si>
  <si>
    <t>Glaive Cannon</t>
  </si>
  <si>
    <t>Glaive Cannon (Upgrade)</t>
  </si>
  <si>
    <t>God's Hammer</t>
  </si>
  <si>
    <t>God's Hammer (Upgrade)</t>
  </si>
  <si>
    <t>Grenade Launcher (Air)</t>
  </si>
  <si>
    <t>Grenade Launcher (Normal)</t>
  </si>
  <si>
    <t>Ice Cannon</t>
  </si>
  <si>
    <t>Ice Cannon (Upgrade)</t>
  </si>
  <si>
    <t>Infernal Rocks</t>
  </si>
  <si>
    <t>Infernal Rocks (Upgrade)</t>
  </si>
  <si>
    <t>Ion Cannon</t>
  </si>
  <si>
    <t>Ion Cannon (Upgrade)</t>
  </si>
  <si>
    <t>Laser (Long)</t>
  </si>
  <si>
    <t>Laser (Medium)</t>
  </si>
  <si>
    <t>Laser (Short)</t>
  </si>
  <si>
    <t>Light Plasma Gun</t>
  </si>
  <si>
    <t>Light Plasma Gun (Upgrade)</t>
  </si>
  <si>
    <t>Lightning Magic</t>
  </si>
  <si>
    <t>Lightning Magic (Upgrade)</t>
  </si>
  <si>
    <t>Machine Gun</t>
  </si>
  <si>
    <t>Machine Gun (Upgrade)</t>
  </si>
  <si>
    <t>Magic Cannon</t>
  </si>
  <si>
    <t>Magic Cannon (Upgrade)</t>
  </si>
  <si>
    <t>Molotov Cocktail</t>
  </si>
  <si>
    <t>Molotov Cocktail (Upgrade)</t>
  </si>
  <si>
    <t>Multi Bow</t>
  </si>
  <si>
    <t>Multi Bow (Upgrade)</t>
  </si>
  <si>
    <t>Photon Bombs</t>
  </si>
  <si>
    <t>Photon Bombs (Upgrade)</t>
  </si>
  <si>
    <t>Plasma Fragments (Air)</t>
  </si>
  <si>
    <t>Plasma Fragments (Normal)</t>
  </si>
  <si>
    <t>Plasma Waves</t>
  </si>
  <si>
    <t>Plasma Waves (Upgrade)</t>
  </si>
  <si>
    <t>Poison Magic</t>
  </si>
  <si>
    <t>Poison Magic (Upgrade)</t>
  </si>
  <si>
    <t>Psycho Laser</t>
  </si>
  <si>
    <t>Psycho Laser (Upgrade)</t>
  </si>
  <si>
    <t>Psycho Magic</t>
  </si>
  <si>
    <t>Psycho Magic (Upgrade)</t>
  </si>
  <si>
    <t>Rock Catapult (Building)</t>
  </si>
  <si>
    <t>Rock Catapult (Normal)</t>
  </si>
  <si>
    <t>Rocket Hail</t>
  </si>
  <si>
    <t>Rocket Hail (Upgrade)</t>
  </si>
  <si>
    <t>Soulstone (Creep)</t>
  </si>
  <si>
    <t>Soulstone (Hero)</t>
  </si>
  <si>
    <t>Star Shooter (Ground)</t>
  </si>
  <si>
    <t>Star Shooter (Normal)</t>
  </si>
  <si>
    <t>Supercell</t>
  </si>
  <si>
    <t>Supercell (Upgrade)</t>
  </si>
  <si>
    <t>Swarm Rockets</t>
  </si>
  <si>
    <t>Swarm Rockets (Upgrade)</t>
  </si>
  <si>
    <t>Swarm of Chaos</t>
  </si>
  <si>
    <t>Swarm of Chaos (Upgrade)</t>
  </si>
  <si>
    <t>The Light Fantastic</t>
  </si>
  <si>
    <t>The Light Fantastic (Upgrade)</t>
  </si>
  <si>
    <t>Tornado Summoner</t>
  </si>
  <si>
    <t>Tornado Summoner (Upgrade)</t>
  </si>
  <si>
    <t>Deflective Armor Reduction:</t>
  </si>
  <si>
    <t>Burst Armor Reduction</t>
  </si>
  <si>
    <t>Burst Armor Cooldown</t>
  </si>
  <si>
    <t>Deflective Armor Cooldown:</t>
  </si>
  <si>
    <t>Projectiles</t>
  </si>
  <si>
    <t>Burst Reduction</t>
  </si>
  <si>
    <t>Deflective Reduction</t>
  </si>
  <si>
    <t>5k &lt; x &lt; 10k</t>
  </si>
  <si>
    <t>x &lt;= 5k gold</t>
  </si>
  <si>
    <t>x &gt;= 10k gold</t>
  </si>
  <si>
    <t>Burst Up Reduction</t>
  </si>
  <si>
    <t>Burst Armor Up Reduction</t>
  </si>
  <si>
    <t>Burst Armor Up Cooldown</t>
  </si>
  <si>
    <t>Deflective Armor Up Reduction</t>
  </si>
  <si>
    <t>Deflective Armor Up Cooldown</t>
  </si>
  <si>
    <t>-</t>
  </si>
  <si>
    <t>Deflective Up Reduction</t>
  </si>
  <si>
    <t xml:space="preserve"> </t>
  </si>
  <si>
    <t>Burst Trigger Damage</t>
  </si>
  <si>
    <t>Burst Up Trigger Damage</t>
  </si>
  <si>
    <t>Weapons that are not blocked by the Burst Armor (because of the Trigger limit)</t>
  </si>
  <si>
    <t>Average block</t>
  </si>
  <si>
    <t>total:</t>
  </si>
  <si>
    <t>will be ignored in the average calculation</t>
  </si>
  <si>
    <t>Deflective Armor max Reduction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</si>
</sst>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Standard" xfId="0" builtinId="0"/>
  </cellStyles>
  <dxfs count="6"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Tabelle3" displayName="Tabelle3" ref="B4:M113" totalsRowShown="0">
  <autoFilter ref="B4:M113"/>
  <sortState ref="B5:M113">
    <sortCondition ref="B4:B113"/>
  </sortState>
  <tableColumns count="12">
    <tableColumn id="1" name="Name  "/>
    <tableColumn id="2" name="Cost  "/>
    <tableColumn id="3" name="Damage  "/>
    <tableColumn id="10" name="Projectiles"/>
    <tableColumn id="4" name="Cooldown  " dataDxfId="5"/>
    <tableColumn id="5" name="Range  "/>
    <tableColumn id="6" name="Dmg/Sec  "/>
    <tableColumn id="7" name="Burst Reduction" dataDxfId="4">
      <calculatedColumnFormula xml:space="preserve"> IF($D5&gt;$P$11,MIN(100*MIN(1,$F5/$P$10)*(1-(MAX(0,$D5-$P$9)/$D5))/$E5, 100),0)</calculatedColumnFormula>
    </tableColumn>
    <tableColumn id="12" name="Burst Up Reduction" dataDxfId="0">
      <calculatedColumnFormula xml:space="preserve"> IF($D5&gt;$P$14,MIN(100*MIN(1,$F5/$P$13)*(1-(MAX(0,$D5-$P$12)/$D5)), 100),0)</calculatedColumnFormula>
    </tableColumn>
    <tableColumn id="8" name="Deflective Reduction" dataDxfId="2">
      <calculatedColumnFormula xml:space="preserve"> MIN(100*MIN(1,F5/$P$4)*(1-(MAX(0,D5-$P$3)/D5))/E5, $P$7)</calculatedColumnFormula>
    </tableColumn>
    <tableColumn id="11" name="Deflective Up Reduction" dataDxfId="1">
      <calculatedColumnFormula xml:space="preserve"> MIN($P$7, 100-((D5-$P$5)/D5)*100)</calculatedColumnFormula>
    </tableColumn>
    <tableColumn id="13" name=" " dataDxfId="3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121"/>
  <sheetViews>
    <sheetView tabSelected="1" topLeftCell="D95" zoomScaleNormal="100" workbookViewId="0">
      <selection activeCell="J126" sqref="J126"/>
    </sheetView>
  </sheetViews>
  <sheetFormatPr baseColWidth="10" defaultRowHeight="14.4" x14ac:dyDescent="0.3"/>
  <cols>
    <col min="2" max="2" width="28.6640625" bestFit="1" customWidth="1"/>
    <col min="5" max="5" width="12.6640625" bestFit="1" customWidth="1"/>
    <col min="6" max="6" width="13" style="1" customWidth="1"/>
    <col min="7" max="7" width="13.44140625" bestFit="1" customWidth="1"/>
    <col min="8" max="8" width="11.88671875" customWidth="1"/>
    <col min="9" max="9" width="12.33203125" style="1" bestFit="1" customWidth="1"/>
    <col min="10" max="10" width="14.44140625" style="1" customWidth="1"/>
    <col min="11" max="11" width="16.88671875" style="1" bestFit="1" customWidth="1"/>
    <col min="12" max="12" width="16.88671875" style="1" customWidth="1"/>
    <col min="15" max="15" width="28.88671875" bestFit="1" customWidth="1"/>
  </cols>
  <sheetData>
    <row r="3" spans="2:16" x14ac:dyDescent="0.3">
      <c r="O3" t="s">
        <v>115</v>
      </c>
      <c r="P3">
        <v>50</v>
      </c>
    </row>
    <row r="4" spans="2:16" x14ac:dyDescent="0.3">
      <c r="B4" t="s">
        <v>0</v>
      </c>
      <c r="C4" t="s">
        <v>1</v>
      </c>
      <c r="D4" t="s">
        <v>2</v>
      </c>
      <c r="E4" t="s">
        <v>119</v>
      </c>
      <c r="F4" s="1" t="s">
        <v>3</v>
      </c>
      <c r="G4" t="s">
        <v>4</v>
      </c>
      <c r="H4" t="s">
        <v>5</v>
      </c>
      <c r="I4" s="1" t="s">
        <v>120</v>
      </c>
      <c r="J4" s="1" t="s">
        <v>125</v>
      </c>
      <c r="K4" s="1" t="s">
        <v>121</v>
      </c>
      <c r="L4" s="1" t="s">
        <v>131</v>
      </c>
      <c r="M4" t="s">
        <v>132</v>
      </c>
      <c r="O4" t="s">
        <v>118</v>
      </c>
      <c r="P4">
        <v>0.33</v>
      </c>
    </row>
    <row r="5" spans="2:16" x14ac:dyDescent="0.3">
      <c r="B5" t="s">
        <v>6</v>
      </c>
      <c r="C5">
        <v>6000</v>
      </c>
      <c r="D5">
        <v>257</v>
      </c>
      <c r="E5">
        <v>1</v>
      </c>
      <c r="F5" s="1">
        <v>0.3</v>
      </c>
      <c r="G5">
        <v>700</v>
      </c>
      <c r="H5">
        <v>858</v>
      </c>
      <c r="I5" s="1">
        <f xml:space="preserve"> IF($D5&gt;$P$11,MIN(100*MIN(1,$F5/$P$10)*(1-(MAX(0,$D5-$P$9)/$D5))/$E5, 100),0)</f>
        <v>7.5</v>
      </c>
      <c r="J5" s="1">
        <f t="shared" ref="J5:J36" si="0" xml:space="preserve"> IF($D5&gt;$P$14,MIN(100*MIN(1,$F5/$P$13)*(1-(MAX(0,$D5-$P$12)/$D5)), 100),0)</f>
        <v>0</v>
      </c>
      <c r="K5" s="1">
        <f t="shared" ref="K5:K36" si="1" xml:space="preserve"> MIN(100*MIN(1,F5/$P$4)*(1-(MAX(0,D5-$P$3)/D5))/E5, $P$7)</f>
        <v>17.686593562079942</v>
      </c>
      <c r="L5" s="1">
        <f t="shared" ref="L5:L36" si="2" xml:space="preserve"> MIN($P$7, 100-((D5-$P$5)/D5)*100)</f>
        <v>19.45525291828794</v>
      </c>
      <c r="M5" s="1"/>
      <c r="O5" t="s">
        <v>128</v>
      </c>
      <c r="P5">
        <v>50</v>
      </c>
    </row>
    <row r="6" spans="2:16" x14ac:dyDescent="0.3">
      <c r="B6" t="s">
        <v>7</v>
      </c>
      <c r="C6">
        <v>7500</v>
      </c>
      <c r="D6">
        <v>321</v>
      </c>
      <c r="E6">
        <v>1</v>
      </c>
      <c r="F6" s="1">
        <v>0.3</v>
      </c>
      <c r="G6">
        <v>700</v>
      </c>
      <c r="H6">
        <v>1072</v>
      </c>
      <c r="I6" s="1">
        <f xml:space="preserve"> IF($D6&gt;$P$11,MIN(100*MIN(1,$F6/$P$10)*(1-(MAX(0,$D6-$P$9)/$D6))/$E6, 100),0)</f>
        <v>7.5</v>
      </c>
      <c r="J6" s="1">
        <f t="shared" si="0"/>
        <v>0</v>
      </c>
      <c r="K6" s="1">
        <f t="shared" si="1"/>
        <v>14.160294534126312</v>
      </c>
      <c r="L6" s="1">
        <f t="shared" si="2"/>
        <v>15.576323987538942</v>
      </c>
      <c r="M6" s="1"/>
      <c r="O6" t="s">
        <v>129</v>
      </c>
      <c r="P6" t="s">
        <v>130</v>
      </c>
    </row>
    <row r="7" spans="2:16" x14ac:dyDescent="0.3">
      <c r="B7" t="s">
        <v>8</v>
      </c>
      <c r="C7">
        <v>12000</v>
      </c>
      <c r="D7">
        <v>923</v>
      </c>
      <c r="E7">
        <v>1</v>
      </c>
      <c r="F7" s="1">
        <v>1.5</v>
      </c>
      <c r="G7">
        <v>1300</v>
      </c>
      <c r="H7">
        <v>615</v>
      </c>
      <c r="I7" s="1">
        <f xml:space="preserve"> IF($D7&gt;$P$11,MIN(100*MIN(1,$F7/$P$10)*(1-(MAX(0,$D7-$P$9)/$D7))/$E7, 100),0)</f>
        <v>24.377031419284943</v>
      </c>
      <c r="J7" s="1">
        <f t="shared" si="0"/>
        <v>37.5</v>
      </c>
      <c r="K7" s="1">
        <f t="shared" si="1"/>
        <v>5.4171180931744338</v>
      </c>
      <c r="L7" s="1">
        <f t="shared" si="2"/>
        <v>5.4171180931744374</v>
      </c>
      <c r="M7" s="1"/>
      <c r="O7" t="s">
        <v>139</v>
      </c>
      <c r="P7">
        <v>40</v>
      </c>
    </row>
    <row r="8" spans="2:16" x14ac:dyDescent="0.3">
      <c r="B8" t="s">
        <v>9</v>
      </c>
      <c r="C8">
        <v>15000</v>
      </c>
      <c r="D8">
        <v>923</v>
      </c>
      <c r="E8">
        <v>1</v>
      </c>
      <c r="F8" s="1">
        <v>1.2</v>
      </c>
      <c r="G8">
        <v>1300</v>
      </c>
      <c r="H8">
        <v>769</v>
      </c>
      <c r="I8" s="1">
        <f xml:space="preserve"> IF($D8&gt;$P$11,MIN(100*MIN(1,$F8/$P$10)*(1-(MAX(0,$D8-$P$9)/$D8))/$E8, 100),0)</f>
        <v>19.501625135427954</v>
      </c>
      <c r="J8" s="1">
        <f t="shared" si="0"/>
        <v>30</v>
      </c>
      <c r="K8" s="1">
        <f t="shared" si="1"/>
        <v>5.4171180931744338</v>
      </c>
      <c r="L8" s="1">
        <f t="shared" si="2"/>
        <v>5.4171180931744374</v>
      </c>
      <c r="M8" s="1"/>
    </row>
    <row r="9" spans="2:16" x14ac:dyDescent="0.3">
      <c r="B9" t="s">
        <v>10</v>
      </c>
      <c r="C9">
        <v>5000</v>
      </c>
      <c r="D9">
        <v>667</v>
      </c>
      <c r="E9">
        <v>1</v>
      </c>
      <c r="F9" s="1">
        <v>1.68</v>
      </c>
      <c r="G9">
        <v>1050</v>
      </c>
      <c r="H9">
        <v>397</v>
      </c>
      <c r="I9" s="1">
        <f xml:space="preserve"> IF($D9&gt;$P$11,MIN(100*MIN(1,$F9/$P$10)*(1-(MAX(0,$D9-$P$9)/$D9))/$E9, 100),0)</f>
        <v>37.781109445277359</v>
      </c>
      <c r="J9" s="1">
        <f t="shared" si="0"/>
        <v>42</v>
      </c>
      <c r="K9" s="1">
        <f t="shared" si="1"/>
        <v>7.4962518740629651</v>
      </c>
      <c r="L9" s="1">
        <f t="shared" si="2"/>
        <v>7.4962518740629633</v>
      </c>
      <c r="M9" s="1"/>
      <c r="O9" t="s">
        <v>116</v>
      </c>
      <c r="P9">
        <v>600</v>
      </c>
    </row>
    <row r="10" spans="2:16" x14ac:dyDescent="0.3">
      <c r="B10" t="s">
        <v>11</v>
      </c>
      <c r="C10">
        <v>5000</v>
      </c>
      <c r="D10">
        <v>667</v>
      </c>
      <c r="E10">
        <v>1</v>
      </c>
      <c r="F10" s="1">
        <v>2.1</v>
      </c>
      <c r="G10">
        <v>1050</v>
      </c>
      <c r="H10">
        <v>318</v>
      </c>
      <c r="I10" s="1">
        <f xml:space="preserve"> IF($D10&gt;$P$11,MIN(100*MIN(1,$F10/$P$10)*(1-(MAX(0,$D10-$P$9)/$D10))/$E10, 100),0)</f>
        <v>47.2263868065967</v>
      </c>
      <c r="J10" s="1">
        <f t="shared" si="0"/>
        <v>52.5</v>
      </c>
      <c r="K10" s="1">
        <f t="shared" si="1"/>
        <v>7.4962518740629651</v>
      </c>
      <c r="L10" s="1">
        <f t="shared" si="2"/>
        <v>7.4962518740629633</v>
      </c>
      <c r="M10" s="1"/>
      <c r="O10" t="s">
        <v>117</v>
      </c>
      <c r="P10">
        <v>4</v>
      </c>
    </row>
    <row r="11" spans="2:16" x14ac:dyDescent="0.3">
      <c r="B11" t="s">
        <v>12</v>
      </c>
      <c r="C11">
        <v>8000</v>
      </c>
      <c r="D11">
        <v>500</v>
      </c>
      <c r="E11">
        <v>1</v>
      </c>
      <c r="F11" s="1">
        <v>0.5</v>
      </c>
      <c r="G11">
        <v>800</v>
      </c>
      <c r="H11">
        <v>1000</v>
      </c>
      <c r="I11" s="1">
        <f xml:space="preserve"> IF($D11&gt;$P$11,MIN(100*MIN(1,$F11/$P$10)*(1-(MAX(0,$D11-$P$9)/$D11))/$E11, 100),0)</f>
        <v>12.5</v>
      </c>
      <c r="J11" s="1">
        <f t="shared" si="0"/>
        <v>0</v>
      </c>
      <c r="K11" s="1">
        <f t="shared" si="1"/>
        <v>9.9999999999999982</v>
      </c>
      <c r="L11" s="1">
        <f t="shared" si="2"/>
        <v>10</v>
      </c>
      <c r="M11" s="1"/>
      <c r="O11" t="s">
        <v>133</v>
      </c>
      <c r="P11">
        <v>100</v>
      </c>
    </row>
    <row r="12" spans="2:16" x14ac:dyDescent="0.3">
      <c r="B12" t="s">
        <v>13</v>
      </c>
      <c r="C12">
        <v>11000</v>
      </c>
      <c r="D12">
        <v>687</v>
      </c>
      <c r="E12">
        <v>1</v>
      </c>
      <c r="F12" s="1">
        <v>0.5</v>
      </c>
      <c r="G12">
        <v>800</v>
      </c>
      <c r="H12">
        <v>1375</v>
      </c>
      <c r="I12" s="1">
        <f xml:space="preserve"> IF($D12&gt;$P$11,MIN(100*MIN(1,$F12/$P$10)*(1-(MAX(0,$D12-$P$9)/$D12))/$E12, 100),0)</f>
        <v>10.91703056768559</v>
      </c>
      <c r="J12" s="1">
        <f t="shared" si="0"/>
        <v>12.5</v>
      </c>
      <c r="K12" s="1">
        <f t="shared" si="1"/>
        <v>7.2780203784570618</v>
      </c>
      <c r="L12" s="1">
        <f t="shared" si="2"/>
        <v>7.2780203784570574</v>
      </c>
      <c r="M12" s="1"/>
      <c r="O12" t="s">
        <v>126</v>
      </c>
      <c r="P12">
        <v>99999</v>
      </c>
    </row>
    <row r="13" spans="2:16" x14ac:dyDescent="0.3">
      <c r="B13" t="s">
        <v>14</v>
      </c>
      <c r="C13">
        <v>2000</v>
      </c>
      <c r="D13">
        <v>310</v>
      </c>
      <c r="E13">
        <v>1</v>
      </c>
      <c r="F13" s="1">
        <v>2</v>
      </c>
      <c r="G13">
        <v>860</v>
      </c>
      <c r="H13">
        <v>155</v>
      </c>
      <c r="I13" s="1">
        <f xml:space="preserve"> IF($D13&gt;$P$11,MIN(100*MIN(1,$F13/$P$10)*(1-(MAX(0,$D13-$P$9)/$D13))/$E13, 100),0)</f>
        <v>50</v>
      </c>
      <c r="J13" s="1">
        <f t="shared" si="0"/>
        <v>0</v>
      </c>
      <c r="K13" s="1">
        <f t="shared" si="1"/>
        <v>16.129032258064512</v>
      </c>
      <c r="L13" s="1">
        <f t="shared" si="2"/>
        <v>16.129032258064512</v>
      </c>
      <c r="M13" s="1"/>
      <c r="O13" t="s">
        <v>127</v>
      </c>
      <c r="P13">
        <v>4</v>
      </c>
    </row>
    <row r="14" spans="2:16" x14ac:dyDescent="0.3">
      <c r="B14" t="s">
        <v>15</v>
      </c>
      <c r="C14">
        <v>2500</v>
      </c>
      <c r="D14">
        <v>310</v>
      </c>
      <c r="E14">
        <v>1</v>
      </c>
      <c r="F14" s="1">
        <v>1.6</v>
      </c>
      <c r="G14">
        <v>860</v>
      </c>
      <c r="H14">
        <v>194</v>
      </c>
      <c r="I14" s="1">
        <f xml:space="preserve"> IF($D14&gt;$P$11,MIN(100*MIN(1,$F14/$P$10)*(1-(MAX(0,$D14-$P$9)/$D14))/$E14, 100),0)</f>
        <v>40</v>
      </c>
      <c r="J14" s="1">
        <f t="shared" si="0"/>
        <v>0</v>
      </c>
      <c r="K14" s="1">
        <f t="shared" si="1"/>
        <v>16.129032258064512</v>
      </c>
      <c r="L14" s="1">
        <f t="shared" si="2"/>
        <v>16.129032258064512</v>
      </c>
      <c r="M14" s="1"/>
      <c r="O14" t="s">
        <v>134</v>
      </c>
      <c r="P14">
        <v>500</v>
      </c>
    </row>
    <row r="15" spans="2:16" x14ac:dyDescent="0.3">
      <c r="B15" t="s">
        <v>16</v>
      </c>
      <c r="C15">
        <v>1111</v>
      </c>
      <c r="D15">
        <v>111</v>
      </c>
      <c r="E15">
        <v>1</v>
      </c>
      <c r="F15" s="1">
        <v>1.5</v>
      </c>
      <c r="G15">
        <v>999</v>
      </c>
      <c r="H15">
        <v>74</v>
      </c>
      <c r="I15" s="1">
        <f xml:space="preserve"> IF($D15&gt;$P$11,MIN(100*MIN(1,$F15/$P$10)*(1-(MAX(0,$D15-$P$9)/$D15))/$E15, 100),0)</f>
        <v>37.5</v>
      </c>
      <c r="J15" s="1">
        <f t="shared" si="0"/>
        <v>0</v>
      </c>
      <c r="K15" s="1">
        <f t="shared" si="1"/>
        <v>40</v>
      </c>
      <c r="L15" s="1">
        <f t="shared" si="2"/>
        <v>40</v>
      </c>
      <c r="M15" s="1"/>
    </row>
    <row r="16" spans="2:16" x14ac:dyDescent="0.3">
      <c r="B16" t="s">
        <v>17</v>
      </c>
      <c r="C16">
        <v>1666</v>
      </c>
      <c r="D16">
        <v>111</v>
      </c>
      <c r="E16">
        <v>1</v>
      </c>
      <c r="F16" s="1">
        <v>1</v>
      </c>
      <c r="G16">
        <v>999</v>
      </c>
      <c r="H16">
        <v>111</v>
      </c>
      <c r="I16" s="1">
        <f xml:space="preserve"> IF($D16&gt;$P$11,MIN(100*MIN(1,$F16/$P$10)*(1-(MAX(0,$D16-$P$9)/$D16))/$E16, 100),0)</f>
        <v>25</v>
      </c>
      <c r="J16" s="1">
        <f t="shared" si="0"/>
        <v>0</v>
      </c>
      <c r="K16" s="1">
        <f t="shared" si="1"/>
        <v>40</v>
      </c>
      <c r="L16" s="1">
        <f t="shared" si="2"/>
        <v>40</v>
      </c>
      <c r="M16" s="1"/>
    </row>
    <row r="17" spans="2:13" x14ac:dyDescent="0.3">
      <c r="B17" t="s">
        <v>18</v>
      </c>
      <c r="C17">
        <v>11000</v>
      </c>
      <c r="D17">
        <v>555</v>
      </c>
      <c r="E17">
        <v>1</v>
      </c>
      <c r="F17" s="1">
        <v>0.5</v>
      </c>
      <c r="G17">
        <v>660</v>
      </c>
      <c r="H17">
        <v>1111</v>
      </c>
      <c r="I17" s="1">
        <f xml:space="preserve"> IF($D17&gt;$P$11,MIN(100*MIN(1,$F17/$P$10)*(1-(MAX(0,$D17-$P$9)/$D17))/$E17, 100),0)</f>
        <v>12.5</v>
      </c>
      <c r="J17" s="1">
        <f t="shared" si="0"/>
        <v>12.5</v>
      </c>
      <c r="K17" s="1">
        <f t="shared" si="1"/>
        <v>9.0090090090090058</v>
      </c>
      <c r="L17" s="1">
        <f t="shared" si="2"/>
        <v>9.0090090090090058</v>
      </c>
      <c r="M17" s="1"/>
    </row>
    <row r="18" spans="2:13" x14ac:dyDescent="0.3">
      <c r="B18" t="s">
        <v>19</v>
      </c>
      <c r="C18">
        <v>13750</v>
      </c>
      <c r="D18">
        <v>555</v>
      </c>
      <c r="E18">
        <v>1</v>
      </c>
      <c r="F18" s="1">
        <v>0.4</v>
      </c>
      <c r="G18">
        <v>660</v>
      </c>
      <c r="H18">
        <v>1388</v>
      </c>
      <c r="I18" s="1">
        <f xml:space="preserve"> IF($D18&gt;$P$11,MIN(100*MIN(1,$F18/$P$10)*(1-(MAX(0,$D18-$P$9)/$D18))/$E18, 100),0)</f>
        <v>10</v>
      </c>
      <c r="J18" s="1">
        <f t="shared" si="0"/>
        <v>10</v>
      </c>
      <c r="K18" s="1">
        <f t="shared" si="1"/>
        <v>9.0090090090090058</v>
      </c>
      <c r="L18" s="1">
        <f t="shared" si="2"/>
        <v>9.0090090090090058</v>
      </c>
      <c r="M18" s="1"/>
    </row>
    <row r="19" spans="2:13" x14ac:dyDescent="0.3">
      <c r="B19" t="s">
        <v>20</v>
      </c>
      <c r="C19">
        <v>2000</v>
      </c>
      <c r="D19">
        <v>154</v>
      </c>
      <c r="E19">
        <v>1</v>
      </c>
      <c r="F19" s="1">
        <v>1.5</v>
      </c>
      <c r="G19">
        <v>1300</v>
      </c>
      <c r="H19">
        <v>103</v>
      </c>
      <c r="I19" s="1">
        <f xml:space="preserve"> IF($D19&gt;$P$11,MIN(100*MIN(1,$F19/$P$10)*(1-(MAX(0,$D19-$P$9)/$D19))/$E19, 100),0)</f>
        <v>37.5</v>
      </c>
      <c r="J19" s="1">
        <f t="shared" si="0"/>
        <v>0</v>
      </c>
      <c r="K19" s="1">
        <f t="shared" si="1"/>
        <v>32.467532467532465</v>
      </c>
      <c r="L19" s="1">
        <f t="shared" si="2"/>
        <v>32.467532467532465</v>
      </c>
      <c r="M19" s="1"/>
    </row>
    <row r="20" spans="2:13" x14ac:dyDescent="0.3">
      <c r="B20" t="s">
        <v>21</v>
      </c>
      <c r="C20">
        <v>2500</v>
      </c>
      <c r="D20">
        <v>192</v>
      </c>
      <c r="E20">
        <v>1</v>
      </c>
      <c r="F20" s="1">
        <v>1.5</v>
      </c>
      <c r="G20">
        <v>1300</v>
      </c>
      <c r="H20">
        <v>128</v>
      </c>
      <c r="I20" s="1">
        <f xml:space="preserve"> IF($D20&gt;$P$11,MIN(100*MIN(1,$F20/$P$10)*(1-(MAX(0,$D20-$P$9)/$D20))/$E20, 100),0)</f>
        <v>37.5</v>
      </c>
      <c r="J20" s="1">
        <f t="shared" si="0"/>
        <v>0</v>
      </c>
      <c r="K20" s="1">
        <f t="shared" si="1"/>
        <v>26.041666666666664</v>
      </c>
      <c r="L20" s="1">
        <f t="shared" si="2"/>
        <v>26.041666666666657</v>
      </c>
      <c r="M20" s="1"/>
    </row>
    <row r="21" spans="2:13" x14ac:dyDescent="0.3">
      <c r="B21" t="s">
        <v>22</v>
      </c>
      <c r="C21">
        <v>6000</v>
      </c>
      <c r="D21">
        <v>429</v>
      </c>
      <c r="E21">
        <v>1</v>
      </c>
      <c r="F21" s="1">
        <v>0.5</v>
      </c>
      <c r="G21">
        <v>700</v>
      </c>
      <c r="H21">
        <v>856</v>
      </c>
      <c r="I21" s="1">
        <f xml:space="preserve"> IF($D21&gt;$P$11,MIN(100*MIN(1,$F21/$P$10)*(1-(MAX(0,$D21-$P$9)/$D21))/$E21, 100),0)</f>
        <v>12.5</v>
      </c>
      <c r="J21" s="1">
        <f t="shared" si="0"/>
        <v>0</v>
      </c>
      <c r="K21" s="1">
        <f t="shared" si="1"/>
        <v>11.655011655011659</v>
      </c>
      <c r="L21" s="1">
        <f t="shared" si="2"/>
        <v>11.655011655011663</v>
      </c>
      <c r="M21" s="1"/>
    </row>
    <row r="22" spans="2:13" x14ac:dyDescent="0.3">
      <c r="B22" t="s">
        <v>23</v>
      </c>
      <c r="C22">
        <v>7500</v>
      </c>
      <c r="D22">
        <v>536</v>
      </c>
      <c r="E22">
        <v>1</v>
      </c>
      <c r="F22" s="1">
        <v>0.5</v>
      </c>
      <c r="G22">
        <v>700</v>
      </c>
      <c r="H22">
        <v>1070</v>
      </c>
      <c r="I22" s="1">
        <f xml:space="preserve"> IF($D22&gt;$P$11,MIN(100*MIN(1,$F22/$P$10)*(1-(MAX(0,$D22-$P$9)/$D22))/$E22, 100),0)</f>
        <v>12.5</v>
      </c>
      <c r="J22" s="1">
        <f t="shared" si="0"/>
        <v>12.5</v>
      </c>
      <c r="K22" s="1">
        <f t="shared" si="1"/>
        <v>9.3283582089552226</v>
      </c>
      <c r="L22" s="1">
        <f t="shared" si="2"/>
        <v>9.3283582089552226</v>
      </c>
      <c r="M22" s="1"/>
    </row>
    <row r="23" spans="2:13" x14ac:dyDescent="0.3">
      <c r="B23" t="s">
        <v>24</v>
      </c>
      <c r="C23">
        <v>1000</v>
      </c>
      <c r="D23">
        <v>50</v>
      </c>
      <c r="E23">
        <v>1</v>
      </c>
      <c r="F23" s="1">
        <v>0.5</v>
      </c>
      <c r="G23">
        <v>666</v>
      </c>
      <c r="H23">
        <v>100</v>
      </c>
      <c r="I23" s="1">
        <f xml:space="preserve"> IF($D23&gt;$P$11,MIN(100*MIN(1,$F23/$P$10)*(1-(MAX(0,$D23-$P$9)/$D23))/$E23, 100),0)</f>
        <v>0</v>
      </c>
      <c r="J23" s="1">
        <f t="shared" si="0"/>
        <v>0</v>
      </c>
      <c r="K23" s="1">
        <f t="shared" si="1"/>
        <v>40</v>
      </c>
      <c r="L23" s="1">
        <f t="shared" si="2"/>
        <v>40</v>
      </c>
      <c r="M23" s="1"/>
    </row>
    <row r="24" spans="2:13" x14ac:dyDescent="0.3">
      <c r="B24" t="s">
        <v>25</v>
      </c>
      <c r="C24">
        <v>1500</v>
      </c>
      <c r="D24">
        <v>75</v>
      </c>
      <c r="E24">
        <v>1</v>
      </c>
      <c r="F24" s="1">
        <v>0.5</v>
      </c>
      <c r="G24">
        <v>666</v>
      </c>
      <c r="H24">
        <v>150</v>
      </c>
      <c r="I24" s="1">
        <f xml:space="preserve"> IF($D24&gt;$P$11,MIN(100*MIN(1,$F24/$P$10)*(1-(MAX(0,$D24-$P$9)/$D24))/$E24, 100),0)</f>
        <v>0</v>
      </c>
      <c r="J24" s="1">
        <f t="shared" si="0"/>
        <v>0</v>
      </c>
      <c r="K24" s="1">
        <f t="shared" si="1"/>
        <v>40</v>
      </c>
      <c r="L24" s="1">
        <f t="shared" si="2"/>
        <v>40</v>
      </c>
      <c r="M24" s="1"/>
    </row>
    <row r="25" spans="2:13" x14ac:dyDescent="0.3">
      <c r="B25" t="s">
        <v>26</v>
      </c>
      <c r="C25">
        <v>7000</v>
      </c>
      <c r="D25">
        <v>1944</v>
      </c>
      <c r="E25">
        <v>1</v>
      </c>
      <c r="F25" s="1">
        <v>2.5</v>
      </c>
      <c r="G25">
        <v>1050</v>
      </c>
      <c r="H25">
        <v>777</v>
      </c>
      <c r="I25" s="1">
        <f xml:space="preserve"> IF($D25&gt;$P$11,MIN(100*MIN(1,$F25/$P$10)*(1-(MAX(0,$D25-$P$9)/$D25))/$E25, 100),0)</f>
        <v>19.290123456790127</v>
      </c>
      <c r="J25" s="1">
        <f t="shared" si="0"/>
        <v>62.5</v>
      </c>
      <c r="K25" s="1">
        <f t="shared" si="1"/>
        <v>2.5720164609053464</v>
      </c>
      <c r="L25" s="1">
        <f t="shared" si="2"/>
        <v>2.5720164609053455</v>
      </c>
      <c r="M25" s="1"/>
    </row>
    <row r="26" spans="2:13" x14ac:dyDescent="0.3">
      <c r="B26" t="s">
        <v>27</v>
      </c>
      <c r="C26">
        <v>7000</v>
      </c>
      <c r="D26">
        <v>1111</v>
      </c>
      <c r="E26">
        <v>1</v>
      </c>
      <c r="F26" s="1">
        <v>2.5</v>
      </c>
      <c r="G26">
        <v>1050</v>
      </c>
      <c r="H26">
        <v>444</v>
      </c>
      <c r="I26" s="1">
        <f xml:space="preserve"> IF($D26&gt;$P$11,MIN(100*MIN(1,$F26/$P$10)*(1-(MAX(0,$D26-$P$9)/$D26))/$E26, 100),0)</f>
        <v>33.753375337533754</v>
      </c>
      <c r="J26" s="1">
        <f t="shared" si="0"/>
        <v>62.5</v>
      </c>
      <c r="K26" s="1">
        <f t="shared" si="1"/>
        <v>4.5004500450045004</v>
      </c>
      <c r="L26" s="1">
        <f t="shared" si="2"/>
        <v>4.5004500450044986</v>
      </c>
      <c r="M26" s="1"/>
    </row>
    <row r="27" spans="2:13" x14ac:dyDescent="0.3">
      <c r="B27" t="s">
        <v>28</v>
      </c>
      <c r="C27">
        <v>4444</v>
      </c>
      <c r="D27">
        <v>444</v>
      </c>
      <c r="E27">
        <v>1</v>
      </c>
      <c r="F27" s="1">
        <v>1.33</v>
      </c>
      <c r="G27">
        <v>888</v>
      </c>
      <c r="H27">
        <v>333</v>
      </c>
      <c r="I27" s="1">
        <f xml:space="preserve"> IF($D27&gt;$P$11,MIN(100*MIN(1,$F27/$P$10)*(1-(MAX(0,$D27-$P$9)/$D27))/$E27, 100),0)</f>
        <v>33.25</v>
      </c>
      <c r="J27" s="1">
        <f t="shared" si="0"/>
        <v>0</v>
      </c>
      <c r="K27" s="1">
        <f t="shared" si="1"/>
        <v>11.261261261261257</v>
      </c>
      <c r="L27" s="1">
        <f t="shared" si="2"/>
        <v>11.261261261261254</v>
      </c>
      <c r="M27" s="1"/>
    </row>
    <row r="28" spans="2:13" x14ac:dyDescent="0.3">
      <c r="B28" t="s">
        <v>29</v>
      </c>
      <c r="C28">
        <v>5555</v>
      </c>
      <c r="D28">
        <v>554</v>
      </c>
      <c r="E28">
        <v>1</v>
      </c>
      <c r="F28" s="1">
        <v>1.33</v>
      </c>
      <c r="G28">
        <v>888</v>
      </c>
      <c r="H28">
        <v>417</v>
      </c>
      <c r="I28" s="1">
        <f xml:space="preserve"> IF($D28&gt;$P$11,MIN(100*MIN(1,$F28/$P$10)*(1-(MAX(0,$D28-$P$9)/$D28))/$E28, 100),0)</f>
        <v>33.25</v>
      </c>
      <c r="J28" s="1">
        <f t="shared" si="0"/>
        <v>33.25</v>
      </c>
      <c r="K28" s="1">
        <f t="shared" si="1"/>
        <v>9.0252707581227387</v>
      </c>
      <c r="L28" s="1">
        <f t="shared" si="2"/>
        <v>9.025270758122744</v>
      </c>
      <c r="M28" s="1"/>
    </row>
    <row r="29" spans="2:13" x14ac:dyDescent="0.3">
      <c r="B29" t="s">
        <v>30</v>
      </c>
      <c r="C29">
        <v>15000</v>
      </c>
      <c r="D29">
        <v>533</v>
      </c>
      <c r="E29">
        <v>3</v>
      </c>
      <c r="F29" s="1">
        <v>1.2</v>
      </c>
      <c r="G29">
        <v>750</v>
      </c>
      <c r="H29">
        <v>1333</v>
      </c>
      <c r="I29" s="1">
        <f xml:space="preserve"> IF($D29&gt;$P$11,MIN(100*MIN(1,$F29/$P$10)*(1-(MAX(0,$D29-$P$9)/$D29))/$E29, 100),0)</f>
        <v>10</v>
      </c>
      <c r="J29" s="1">
        <f t="shared" si="0"/>
        <v>30</v>
      </c>
      <c r="K29" s="1">
        <f t="shared" si="1"/>
        <v>3.1269543464665408</v>
      </c>
      <c r="L29" s="1">
        <f t="shared" si="2"/>
        <v>9.3808630393996282</v>
      </c>
      <c r="M29" s="1"/>
    </row>
    <row r="30" spans="2:13" x14ac:dyDescent="0.3">
      <c r="B30" t="s">
        <v>31</v>
      </c>
      <c r="C30">
        <v>20000</v>
      </c>
      <c r="D30">
        <v>533</v>
      </c>
      <c r="E30">
        <v>4</v>
      </c>
      <c r="F30" s="1">
        <v>1.2</v>
      </c>
      <c r="G30">
        <v>750</v>
      </c>
      <c r="H30">
        <v>1777</v>
      </c>
      <c r="I30" s="1">
        <f xml:space="preserve"> IF($D30&gt;$P$11,MIN(100*MIN(1,$F30/$P$10)*(1-(MAX(0,$D30-$P$9)/$D30))/$E30, 100),0)</f>
        <v>7.5</v>
      </c>
      <c r="J30" s="1">
        <f t="shared" si="0"/>
        <v>30</v>
      </c>
      <c r="K30" s="1">
        <f t="shared" si="1"/>
        <v>2.3452157598499057</v>
      </c>
      <c r="L30" s="1">
        <f t="shared" si="2"/>
        <v>9.3808630393996282</v>
      </c>
      <c r="M30" s="1"/>
    </row>
    <row r="31" spans="2:13" x14ac:dyDescent="0.3">
      <c r="B31" t="s">
        <v>32</v>
      </c>
      <c r="C31">
        <v>7777</v>
      </c>
      <c r="D31">
        <v>460</v>
      </c>
      <c r="E31">
        <v>1</v>
      </c>
      <c r="F31" s="1">
        <v>0.66</v>
      </c>
      <c r="G31">
        <v>1300</v>
      </c>
      <c r="H31">
        <v>699</v>
      </c>
      <c r="I31" s="1">
        <f xml:space="preserve"> IF($D31&gt;$P$11,MIN(100*MIN(1,$F31/$P$10)*(1-(MAX(0,$D31-$P$9)/$D31))/$E31, 100),0)</f>
        <v>16.5</v>
      </c>
      <c r="J31" s="1">
        <f t="shared" si="0"/>
        <v>0</v>
      </c>
      <c r="K31" s="1">
        <f t="shared" si="1"/>
        <v>10.869565217391308</v>
      </c>
      <c r="L31" s="1">
        <f t="shared" si="2"/>
        <v>10.869565217391312</v>
      </c>
      <c r="M31" s="1"/>
    </row>
    <row r="32" spans="2:13" x14ac:dyDescent="0.3">
      <c r="B32" t="s">
        <v>33</v>
      </c>
      <c r="C32">
        <v>9777</v>
      </c>
      <c r="D32">
        <v>460</v>
      </c>
      <c r="E32">
        <v>1</v>
      </c>
      <c r="F32" s="1">
        <v>0.52</v>
      </c>
      <c r="G32">
        <v>1300</v>
      </c>
      <c r="H32">
        <v>879</v>
      </c>
      <c r="I32" s="1">
        <f xml:space="preserve"> IF($D32&gt;$P$11,MIN(100*MIN(1,$F32/$P$10)*(1-(MAX(0,$D32-$P$9)/$D32))/$E32, 100),0)</f>
        <v>13</v>
      </c>
      <c r="J32" s="1">
        <f t="shared" si="0"/>
        <v>0</v>
      </c>
      <c r="K32" s="1">
        <f t="shared" si="1"/>
        <v>10.869565217391308</v>
      </c>
      <c r="L32" s="1">
        <f t="shared" si="2"/>
        <v>10.869565217391312</v>
      </c>
      <c r="M32" s="1"/>
    </row>
    <row r="33" spans="2:13" x14ac:dyDescent="0.3">
      <c r="B33" t="s">
        <v>34</v>
      </c>
      <c r="C33">
        <v>2700</v>
      </c>
      <c r="D33">
        <v>206</v>
      </c>
      <c r="E33">
        <v>1</v>
      </c>
      <c r="F33" s="1">
        <v>1.2</v>
      </c>
      <c r="G33">
        <v>1050</v>
      </c>
      <c r="H33">
        <v>172</v>
      </c>
      <c r="I33" s="1">
        <f xml:space="preserve"> IF($D33&gt;$P$11,MIN(100*MIN(1,$F33/$P$10)*(1-(MAX(0,$D33-$P$9)/$D33))/$E33, 100),0)</f>
        <v>30</v>
      </c>
      <c r="J33" s="1">
        <f t="shared" si="0"/>
        <v>0</v>
      </c>
      <c r="K33" s="1">
        <f t="shared" si="1"/>
        <v>24.271844660194176</v>
      </c>
      <c r="L33" s="1">
        <f t="shared" si="2"/>
        <v>24.271844660194176</v>
      </c>
      <c r="M33" s="1"/>
    </row>
    <row r="34" spans="2:13" x14ac:dyDescent="0.3">
      <c r="B34" t="s">
        <v>35</v>
      </c>
      <c r="C34">
        <v>3600</v>
      </c>
      <c r="D34">
        <v>206</v>
      </c>
      <c r="E34">
        <v>1</v>
      </c>
      <c r="F34" s="1">
        <v>0.9</v>
      </c>
      <c r="G34">
        <v>1050</v>
      </c>
      <c r="H34">
        <v>229</v>
      </c>
      <c r="I34" s="1">
        <f xml:space="preserve"> IF($D34&gt;$P$11,MIN(100*MIN(1,$F34/$P$10)*(1-(MAX(0,$D34-$P$9)/$D34))/$E34, 100),0)</f>
        <v>22.5</v>
      </c>
      <c r="J34" s="1">
        <f t="shared" si="0"/>
        <v>0</v>
      </c>
      <c r="K34" s="1">
        <f t="shared" si="1"/>
        <v>24.271844660194176</v>
      </c>
      <c r="L34" s="1">
        <f t="shared" si="2"/>
        <v>24.271844660194176</v>
      </c>
      <c r="M34" s="1"/>
    </row>
    <row r="35" spans="2:13" x14ac:dyDescent="0.3">
      <c r="B35" t="s">
        <v>36</v>
      </c>
      <c r="C35">
        <v>2800</v>
      </c>
      <c r="D35">
        <v>478</v>
      </c>
      <c r="E35">
        <v>1</v>
      </c>
      <c r="F35" s="1">
        <v>3.33</v>
      </c>
      <c r="G35">
        <v>1300</v>
      </c>
      <c r="H35">
        <v>144</v>
      </c>
      <c r="I35" s="1">
        <f xml:space="preserve"> IF($D35&gt;$P$11,MIN(100*MIN(1,$F35/$P$10)*(1-(MAX(0,$D35-$P$9)/$D35))/$E35, 100),0)</f>
        <v>83.25</v>
      </c>
      <c r="J35" s="1">
        <f t="shared" si="0"/>
        <v>0</v>
      </c>
      <c r="K35" s="1">
        <f t="shared" si="1"/>
        <v>10.460251046025103</v>
      </c>
      <c r="L35" s="1">
        <f t="shared" si="2"/>
        <v>10.460251046025107</v>
      </c>
      <c r="M35" s="1"/>
    </row>
    <row r="36" spans="2:13" x14ac:dyDescent="0.3">
      <c r="B36" t="s">
        <v>37</v>
      </c>
      <c r="C36">
        <v>3800</v>
      </c>
      <c r="D36">
        <v>650</v>
      </c>
      <c r="E36">
        <v>1</v>
      </c>
      <c r="F36" s="1">
        <v>3.33</v>
      </c>
      <c r="G36">
        <v>1300</v>
      </c>
      <c r="H36">
        <v>195</v>
      </c>
      <c r="I36" s="1">
        <f xml:space="preserve"> IF($D36&gt;$P$11,MIN(100*MIN(1,$F36/$P$10)*(1-(MAX(0,$D36-$P$9)/$D36))/$E36, 100),0)</f>
        <v>76.846153846153854</v>
      </c>
      <c r="J36" s="1">
        <f t="shared" si="0"/>
        <v>83.25</v>
      </c>
      <c r="K36" s="1">
        <f t="shared" si="1"/>
        <v>7.6923076923076872</v>
      </c>
      <c r="L36" s="1">
        <f t="shared" si="2"/>
        <v>7.6923076923076934</v>
      </c>
      <c r="M36" s="1"/>
    </row>
    <row r="37" spans="2:13" x14ac:dyDescent="0.3">
      <c r="B37" t="s">
        <v>38</v>
      </c>
      <c r="C37">
        <v>2200</v>
      </c>
      <c r="D37">
        <v>98</v>
      </c>
      <c r="E37">
        <v>1</v>
      </c>
      <c r="F37" s="1">
        <v>0.5</v>
      </c>
      <c r="G37">
        <v>750</v>
      </c>
      <c r="H37">
        <v>196</v>
      </c>
      <c r="I37" s="1">
        <f xml:space="preserve"> IF($D37&gt;$P$11,MIN(100*MIN(1,$F37/$P$10)*(1-(MAX(0,$D37-$P$9)/$D37))/$E37, 100),0)</f>
        <v>0</v>
      </c>
      <c r="J37" s="1">
        <f t="shared" ref="J37:J68" si="3" xml:space="preserve"> IF($D37&gt;$P$14,MIN(100*MIN(1,$F37/$P$13)*(1-(MAX(0,$D37-$P$12)/$D37)), 100),0)</f>
        <v>0</v>
      </c>
      <c r="K37" s="1">
        <f t="shared" ref="K37:K68" si="4" xml:space="preserve"> MIN(100*MIN(1,F37/$P$4)*(1-(MAX(0,D37-$P$3)/D37))/E37, $P$7)</f>
        <v>40</v>
      </c>
      <c r="L37" s="1">
        <f t="shared" ref="L37:L68" si="5" xml:space="preserve"> MIN($P$7, 100-((D37-$P$5)/D37)*100)</f>
        <v>40</v>
      </c>
      <c r="M37" s="1"/>
    </row>
    <row r="38" spans="2:13" x14ac:dyDescent="0.3">
      <c r="B38" t="s">
        <v>39</v>
      </c>
      <c r="C38">
        <v>2800</v>
      </c>
      <c r="D38">
        <v>98</v>
      </c>
      <c r="E38">
        <v>1</v>
      </c>
      <c r="F38" s="1">
        <v>0.5</v>
      </c>
      <c r="G38">
        <v>950</v>
      </c>
      <c r="H38">
        <v>196</v>
      </c>
      <c r="I38" s="1">
        <f xml:space="preserve"> IF($D38&gt;$P$11,MIN(100*MIN(1,$F38/$P$10)*(1-(MAX(0,$D38-$P$9)/$D38))/$E38, 100),0)</f>
        <v>0</v>
      </c>
      <c r="J38" s="1">
        <f t="shared" si="3"/>
        <v>0</v>
      </c>
      <c r="K38" s="1">
        <f t="shared" si="4"/>
        <v>40</v>
      </c>
      <c r="L38" s="1">
        <f t="shared" si="5"/>
        <v>40</v>
      </c>
      <c r="M38" s="1"/>
    </row>
    <row r="39" spans="2:13" x14ac:dyDescent="0.3">
      <c r="B39" t="s">
        <v>40</v>
      </c>
      <c r="C39">
        <v>5050</v>
      </c>
      <c r="D39">
        <v>111</v>
      </c>
      <c r="E39">
        <v>1</v>
      </c>
      <c r="F39" s="1">
        <v>0.33</v>
      </c>
      <c r="G39">
        <v>999</v>
      </c>
      <c r="H39">
        <v>336</v>
      </c>
      <c r="I39" s="1">
        <f xml:space="preserve"> IF($D39&gt;$P$11,MIN(100*MIN(1,$F39/$P$10)*(1-(MAX(0,$D39-$P$9)/$D39))/$E39, 100),0)</f>
        <v>8.25</v>
      </c>
      <c r="J39" s="1">
        <f t="shared" si="3"/>
        <v>0</v>
      </c>
      <c r="K39" s="1">
        <f t="shared" si="4"/>
        <v>40</v>
      </c>
      <c r="L39" s="1">
        <f t="shared" si="5"/>
        <v>40</v>
      </c>
      <c r="M39" s="1"/>
    </row>
    <row r="40" spans="2:13" x14ac:dyDescent="0.3">
      <c r="B40" t="s">
        <v>41</v>
      </c>
      <c r="C40">
        <v>6550</v>
      </c>
      <c r="D40">
        <v>144</v>
      </c>
      <c r="E40">
        <v>1</v>
      </c>
      <c r="F40" s="1">
        <v>0.33</v>
      </c>
      <c r="G40">
        <v>999</v>
      </c>
      <c r="H40">
        <v>436</v>
      </c>
      <c r="I40" s="1">
        <f xml:space="preserve"> IF($D40&gt;$P$11,MIN(100*MIN(1,$F40/$P$10)*(1-(MAX(0,$D40-$P$9)/$D40))/$E40, 100),0)</f>
        <v>8.25</v>
      </c>
      <c r="J40" s="1">
        <f t="shared" si="3"/>
        <v>0</v>
      </c>
      <c r="K40" s="1">
        <f t="shared" si="4"/>
        <v>34.722222222222221</v>
      </c>
      <c r="L40" s="1">
        <f t="shared" si="5"/>
        <v>34.722222222222214</v>
      </c>
      <c r="M40" s="1"/>
    </row>
    <row r="41" spans="2:13" x14ac:dyDescent="0.3">
      <c r="B41" t="s">
        <v>42</v>
      </c>
      <c r="C41">
        <v>3500</v>
      </c>
      <c r="D41">
        <v>55</v>
      </c>
      <c r="E41">
        <v>3</v>
      </c>
      <c r="F41" s="1">
        <v>0.6</v>
      </c>
      <c r="G41">
        <v>850</v>
      </c>
      <c r="H41">
        <v>275</v>
      </c>
      <c r="I41" s="1">
        <f xml:space="preserve"> IF($D41&gt;$P$11,MIN(100*MIN(1,$F41/$P$10)*(1-(MAX(0,$D41-$P$9)/$D41))/$E41, 100),0)</f>
        <v>0</v>
      </c>
      <c r="J41" s="1">
        <f t="shared" si="3"/>
        <v>0</v>
      </c>
      <c r="K41" s="1">
        <f t="shared" si="4"/>
        <v>30.303030303030301</v>
      </c>
      <c r="L41" s="1">
        <f t="shared" si="5"/>
        <v>40</v>
      </c>
      <c r="M41" s="1"/>
    </row>
    <row r="42" spans="2:13" x14ac:dyDescent="0.3">
      <c r="B42" t="s">
        <v>43</v>
      </c>
      <c r="C42">
        <v>4700</v>
      </c>
      <c r="D42">
        <v>74</v>
      </c>
      <c r="E42">
        <v>3</v>
      </c>
      <c r="F42" s="1">
        <v>0.6</v>
      </c>
      <c r="G42">
        <v>850</v>
      </c>
      <c r="H42">
        <v>370</v>
      </c>
      <c r="I42" s="1">
        <f xml:space="preserve"> IF($D42&gt;$P$11,MIN(100*MIN(1,$F42/$P$10)*(1-(MAX(0,$D42-$P$9)/$D42))/$E42, 100),0)</f>
        <v>0</v>
      </c>
      <c r="J42" s="1">
        <f t="shared" si="3"/>
        <v>0</v>
      </c>
      <c r="K42" s="1">
        <f t="shared" si="4"/>
        <v>22.522522522522522</v>
      </c>
      <c r="L42" s="1">
        <f t="shared" si="5"/>
        <v>40</v>
      </c>
      <c r="M42" s="1"/>
    </row>
    <row r="43" spans="2:13" x14ac:dyDescent="0.3">
      <c r="B43" t="s">
        <v>44</v>
      </c>
      <c r="C43">
        <v>8888</v>
      </c>
      <c r="D43">
        <v>220</v>
      </c>
      <c r="E43">
        <v>1</v>
      </c>
      <c r="F43" s="1">
        <v>0.33</v>
      </c>
      <c r="G43">
        <v>888</v>
      </c>
      <c r="H43">
        <v>667</v>
      </c>
      <c r="I43" s="1">
        <f xml:space="preserve"> IF($D43&gt;$P$11,MIN(100*MIN(1,$F43/$P$10)*(1-(MAX(0,$D43-$P$9)/$D43))/$E43, 100),0)</f>
        <v>8.25</v>
      </c>
      <c r="J43" s="1">
        <f t="shared" si="3"/>
        <v>0</v>
      </c>
      <c r="K43" s="1">
        <f t="shared" si="4"/>
        <v>22.72727272727273</v>
      </c>
      <c r="L43" s="1">
        <f t="shared" si="5"/>
        <v>22.727272727272734</v>
      </c>
      <c r="M43" s="1"/>
    </row>
    <row r="44" spans="2:13" x14ac:dyDescent="0.3">
      <c r="B44" t="s">
        <v>45</v>
      </c>
      <c r="C44">
        <v>11110</v>
      </c>
      <c r="D44">
        <v>275</v>
      </c>
      <c r="E44">
        <v>1</v>
      </c>
      <c r="F44" s="1">
        <v>0.33</v>
      </c>
      <c r="G44">
        <v>888</v>
      </c>
      <c r="H44">
        <v>833</v>
      </c>
      <c r="I44" s="1">
        <f xml:space="preserve"> IF($D44&gt;$P$11,MIN(100*MIN(1,$F44/$P$10)*(1-(MAX(0,$D44-$P$9)/$D44))/$E44, 100),0)</f>
        <v>8.25</v>
      </c>
      <c r="J44" s="1">
        <f t="shared" si="3"/>
        <v>0</v>
      </c>
      <c r="K44" s="1">
        <f t="shared" si="4"/>
        <v>18.181818181818176</v>
      </c>
      <c r="L44" s="1">
        <f t="shared" si="5"/>
        <v>18.181818181818173</v>
      </c>
      <c r="M44" s="1"/>
    </row>
    <row r="45" spans="2:13" x14ac:dyDescent="0.3">
      <c r="B45" t="s">
        <v>46</v>
      </c>
      <c r="C45">
        <v>2200</v>
      </c>
      <c r="D45">
        <v>154</v>
      </c>
      <c r="E45">
        <v>1</v>
      </c>
      <c r="F45" s="1">
        <v>1</v>
      </c>
      <c r="G45">
        <v>950</v>
      </c>
      <c r="H45">
        <v>154</v>
      </c>
      <c r="I45" s="1">
        <f xml:space="preserve"> IF($D45&gt;$P$11,MIN(100*MIN(1,$F45/$P$10)*(1-(MAX(0,$D45-$P$9)/$D45))/$E45, 100),0)</f>
        <v>25</v>
      </c>
      <c r="J45" s="1">
        <f t="shared" si="3"/>
        <v>0</v>
      </c>
      <c r="K45" s="1">
        <f t="shared" si="4"/>
        <v>32.467532467532465</v>
      </c>
      <c r="L45" s="1">
        <f t="shared" si="5"/>
        <v>32.467532467532465</v>
      </c>
      <c r="M45" s="1"/>
    </row>
    <row r="46" spans="2:13" x14ac:dyDescent="0.3">
      <c r="B46" t="s">
        <v>47</v>
      </c>
      <c r="C46">
        <v>2900</v>
      </c>
      <c r="D46">
        <v>154</v>
      </c>
      <c r="E46">
        <v>1</v>
      </c>
      <c r="F46" s="1">
        <v>0.75</v>
      </c>
      <c r="G46">
        <v>950</v>
      </c>
      <c r="H46">
        <v>205</v>
      </c>
      <c r="I46" s="1">
        <f xml:space="preserve"> IF($D46&gt;$P$11,MIN(100*MIN(1,$F46/$P$10)*(1-(MAX(0,$D46-$P$9)/$D46))/$E46, 100),0)</f>
        <v>18.75</v>
      </c>
      <c r="J46" s="1">
        <f t="shared" si="3"/>
        <v>0</v>
      </c>
      <c r="K46" s="1">
        <f t="shared" si="4"/>
        <v>32.467532467532465</v>
      </c>
      <c r="L46" s="1">
        <f t="shared" si="5"/>
        <v>32.467532467532465</v>
      </c>
      <c r="M46" s="1"/>
    </row>
    <row r="47" spans="2:13" x14ac:dyDescent="0.3">
      <c r="B47" t="s">
        <v>48</v>
      </c>
      <c r="C47">
        <v>8000</v>
      </c>
      <c r="D47">
        <v>300</v>
      </c>
      <c r="E47">
        <v>1</v>
      </c>
      <c r="F47" s="1">
        <v>0.3</v>
      </c>
      <c r="G47">
        <v>800</v>
      </c>
      <c r="H47">
        <v>1000</v>
      </c>
      <c r="I47" s="1">
        <f xml:space="preserve"> IF($D47&gt;$P$11,MIN(100*MIN(1,$F47/$P$10)*(1-(MAX(0,$D47-$P$9)/$D47))/$E47, 100),0)</f>
        <v>7.5</v>
      </c>
      <c r="J47" s="1">
        <f t="shared" si="3"/>
        <v>0</v>
      </c>
      <c r="K47" s="1">
        <f t="shared" si="4"/>
        <v>15.151515151515147</v>
      </c>
      <c r="L47" s="1">
        <f t="shared" si="5"/>
        <v>16.666666666666657</v>
      </c>
      <c r="M47" s="1"/>
    </row>
    <row r="48" spans="2:13" x14ac:dyDescent="0.3">
      <c r="B48" t="s">
        <v>49</v>
      </c>
      <c r="C48">
        <v>11000</v>
      </c>
      <c r="D48">
        <v>300</v>
      </c>
      <c r="E48">
        <v>1</v>
      </c>
      <c r="F48" s="1">
        <v>0.22</v>
      </c>
      <c r="G48">
        <v>800</v>
      </c>
      <c r="H48">
        <v>1375</v>
      </c>
      <c r="I48" s="1">
        <f xml:space="preserve"> IF($D48&gt;$P$11,MIN(100*MIN(1,$F48/$P$10)*(1-(MAX(0,$D48-$P$9)/$D48))/$E48, 100),0)</f>
        <v>5.5</v>
      </c>
      <c r="J48" s="1">
        <f t="shared" si="3"/>
        <v>0</v>
      </c>
      <c r="K48" s="1">
        <f t="shared" si="4"/>
        <v>11.111111111111107</v>
      </c>
      <c r="L48" s="1">
        <f t="shared" si="5"/>
        <v>16.666666666666657</v>
      </c>
      <c r="M48" s="1"/>
    </row>
    <row r="49" spans="2:15" x14ac:dyDescent="0.3">
      <c r="B49" t="s">
        <v>50</v>
      </c>
      <c r="C49">
        <v>6750</v>
      </c>
      <c r="D49">
        <v>113</v>
      </c>
      <c r="E49">
        <v>1</v>
      </c>
      <c r="F49" s="1">
        <v>0.15</v>
      </c>
      <c r="G49">
        <v>600</v>
      </c>
      <c r="H49">
        <v>750</v>
      </c>
      <c r="I49" s="1">
        <f xml:space="preserve"> IF($D49&gt;$P$11,MIN(100*MIN(1,$F49/$P$10)*(1-(MAX(0,$D49-$P$9)/$D49))/$E49, 100),0)</f>
        <v>3.75</v>
      </c>
      <c r="J49" s="1">
        <f t="shared" si="3"/>
        <v>0</v>
      </c>
      <c r="K49" s="1">
        <f t="shared" si="4"/>
        <v>20.11263073209976</v>
      </c>
      <c r="L49" s="1">
        <f t="shared" si="5"/>
        <v>40</v>
      </c>
      <c r="M49" s="1"/>
    </row>
    <row r="50" spans="2:15" x14ac:dyDescent="0.3">
      <c r="B50" t="s">
        <v>51</v>
      </c>
      <c r="C50">
        <v>9750</v>
      </c>
      <c r="D50">
        <v>163</v>
      </c>
      <c r="E50">
        <v>1</v>
      </c>
      <c r="F50" s="1">
        <v>0.15</v>
      </c>
      <c r="G50">
        <v>600</v>
      </c>
      <c r="H50">
        <v>1087</v>
      </c>
      <c r="I50" s="1">
        <f xml:space="preserve"> IF($D50&gt;$P$11,MIN(100*MIN(1,$F50/$P$10)*(1-(MAX(0,$D50-$P$9)/$D50))/$E50, 100),0)</f>
        <v>3.75</v>
      </c>
      <c r="J50" s="1">
        <f t="shared" si="3"/>
        <v>0</v>
      </c>
      <c r="K50" s="1">
        <f t="shared" si="4"/>
        <v>13.943112102621305</v>
      </c>
      <c r="L50" s="1">
        <f t="shared" si="5"/>
        <v>30.674846625766875</v>
      </c>
      <c r="M50" s="1"/>
    </row>
    <row r="51" spans="2:15" x14ac:dyDescent="0.3">
      <c r="B51" t="s">
        <v>52</v>
      </c>
      <c r="C51">
        <v>30000</v>
      </c>
      <c r="D51">
        <v>210</v>
      </c>
      <c r="E51">
        <v>1</v>
      </c>
      <c r="F51" s="1">
        <v>0.1</v>
      </c>
      <c r="G51">
        <v>950</v>
      </c>
      <c r="H51">
        <v>2100</v>
      </c>
      <c r="I51" s="1">
        <f xml:space="preserve"> IF($D51&gt;$P$11,MIN(100*MIN(1,$F51/$P$10)*(1-(MAX(0,$D51-$P$9)/$D51))/$E51, 100),0)</f>
        <v>2.5</v>
      </c>
      <c r="J51" s="1">
        <f t="shared" si="3"/>
        <v>0</v>
      </c>
      <c r="K51" s="1">
        <f t="shared" si="4"/>
        <v>7.2150072150072164</v>
      </c>
      <c r="L51" s="1">
        <f t="shared" si="5"/>
        <v>23.80952380952381</v>
      </c>
      <c r="M51" s="1"/>
    </row>
    <row r="52" spans="2:15" x14ac:dyDescent="0.3">
      <c r="B52" t="s">
        <v>53</v>
      </c>
      <c r="C52">
        <v>42000</v>
      </c>
      <c r="D52">
        <v>295</v>
      </c>
      <c r="E52">
        <v>1</v>
      </c>
      <c r="F52" s="1">
        <v>0.1</v>
      </c>
      <c r="G52">
        <v>950</v>
      </c>
      <c r="H52">
        <v>2950</v>
      </c>
      <c r="I52" s="1">
        <f xml:space="preserve"> IF($D52&gt;$P$11,MIN(100*MIN(1,$F52/$P$10)*(1-(MAX(0,$D52-$P$9)/$D52))/$E52, 100),0)</f>
        <v>2.5</v>
      </c>
      <c r="J52" s="1">
        <f t="shared" si="3"/>
        <v>0</v>
      </c>
      <c r="K52" s="1">
        <f t="shared" si="4"/>
        <v>5.1361068310220857</v>
      </c>
      <c r="L52" s="1">
        <f t="shared" si="5"/>
        <v>16.949152542372886</v>
      </c>
      <c r="M52" s="1"/>
      <c r="N52" s="1"/>
      <c r="O52" s="1"/>
    </row>
    <row r="53" spans="2:15" x14ac:dyDescent="0.3">
      <c r="B53" t="s">
        <v>54</v>
      </c>
      <c r="C53">
        <v>6060</v>
      </c>
      <c r="D53">
        <v>290</v>
      </c>
      <c r="E53">
        <v>1</v>
      </c>
      <c r="F53" s="1">
        <v>0.41</v>
      </c>
      <c r="G53">
        <v>999</v>
      </c>
      <c r="H53">
        <v>707</v>
      </c>
      <c r="I53" s="1">
        <f xml:space="preserve"> IF($D53&gt;$P$11,MIN(100*MIN(1,$F53/$P$10)*(1-(MAX(0,$D53-$P$9)/$D53))/$E53, 100),0)</f>
        <v>10.25</v>
      </c>
      <c r="J53" s="1">
        <f t="shared" si="3"/>
        <v>0</v>
      </c>
      <c r="K53" s="1">
        <f t="shared" si="4"/>
        <v>17.241379310344829</v>
      </c>
      <c r="L53" s="1">
        <f t="shared" si="5"/>
        <v>17.241379310344826</v>
      </c>
      <c r="M53" s="1"/>
    </row>
    <row r="54" spans="2:15" x14ac:dyDescent="0.3">
      <c r="B54" t="s">
        <v>55</v>
      </c>
      <c r="C54">
        <v>6060</v>
      </c>
      <c r="D54">
        <v>166</v>
      </c>
      <c r="E54">
        <v>1</v>
      </c>
      <c r="F54" s="1">
        <v>0.41</v>
      </c>
      <c r="G54">
        <v>999</v>
      </c>
      <c r="H54">
        <v>405</v>
      </c>
      <c r="I54" s="1">
        <f xml:space="preserve"> IF($D54&gt;$P$11,MIN(100*MIN(1,$F54/$P$10)*(1-(MAX(0,$D54-$P$9)/$D54))/$E54, 100),0)</f>
        <v>10.25</v>
      </c>
      <c r="J54" s="1">
        <f t="shared" si="3"/>
        <v>0</v>
      </c>
      <c r="K54" s="1">
        <f t="shared" si="4"/>
        <v>30.120481927710841</v>
      </c>
      <c r="L54" s="1">
        <f t="shared" si="5"/>
        <v>30.120481927710841</v>
      </c>
      <c r="M54" s="1"/>
    </row>
    <row r="55" spans="2:15" x14ac:dyDescent="0.3">
      <c r="B55" t="s">
        <v>56</v>
      </c>
      <c r="C55">
        <v>7070</v>
      </c>
      <c r="D55">
        <v>267</v>
      </c>
      <c r="E55">
        <v>1</v>
      </c>
      <c r="F55" s="1">
        <v>0.44</v>
      </c>
      <c r="G55">
        <v>777</v>
      </c>
      <c r="H55">
        <v>606</v>
      </c>
      <c r="I55" s="1">
        <f xml:space="preserve"> IF($D55&gt;$P$11,MIN(100*MIN(1,$F55/$P$10)*(1-(MAX(0,$D55-$P$9)/$D55))/$E55, 100),0)</f>
        <v>11</v>
      </c>
      <c r="J55" s="1">
        <f t="shared" si="3"/>
        <v>0</v>
      </c>
      <c r="K55" s="1">
        <f t="shared" si="4"/>
        <v>18.726591760299627</v>
      </c>
      <c r="L55" s="1">
        <f t="shared" si="5"/>
        <v>18.726591760299627</v>
      </c>
      <c r="M55" s="1"/>
    </row>
    <row r="56" spans="2:15" x14ac:dyDescent="0.3">
      <c r="B56" t="s">
        <v>57</v>
      </c>
      <c r="C56">
        <v>9070</v>
      </c>
      <c r="D56">
        <v>342</v>
      </c>
      <c r="E56">
        <v>1</v>
      </c>
      <c r="F56" s="1">
        <v>0.44</v>
      </c>
      <c r="G56">
        <v>777</v>
      </c>
      <c r="H56">
        <v>777</v>
      </c>
      <c r="I56" s="1">
        <f xml:space="preserve"> IF($D56&gt;$P$11,MIN(100*MIN(1,$F56/$P$10)*(1-(MAX(0,$D56-$P$9)/$D56))/$E56, 100),0)</f>
        <v>11</v>
      </c>
      <c r="J56" s="1">
        <f t="shared" si="3"/>
        <v>0</v>
      </c>
      <c r="K56" s="1">
        <f t="shared" si="4"/>
        <v>14.619883040935678</v>
      </c>
      <c r="L56" s="1">
        <f t="shared" si="5"/>
        <v>14.619883040935676</v>
      </c>
      <c r="M56" s="1"/>
    </row>
    <row r="57" spans="2:15" x14ac:dyDescent="0.3">
      <c r="B57" t="s">
        <v>58</v>
      </c>
      <c r="C57">
        <v>1500</v>
      </c>
      <c r="D57">
        <v>106</v>
      </c>
      <c r="E57">
        <v>1</v>
      </c>
      <c r="F57" s="1">
        <v>0.8</v>
      </c>
      <c r="G57">
        <v>750</v>
      </c>
      <c r="H57">
        <v>133</v>
      </c>
      <c r="I57" s="1">
        <f xml:space="preserve"> IF($D57&gt;$P$11,MIN(100*MIN(1,$F57/$P$10)*(1-(MAX(0,$D57-$P$9)/$D57))/$E57, 100),0)</f>
        <v>20</v>
      </c>
      <c r="J57" s="1">
        <f t="shared" si="3"/>
        <v>0</v>
      </c>
      <c r="K57" s="1">
        <f t="shared" si="4"/>
        <v>40</v>
      </c>
      <c r="L57" s="1">
        <f t="shared" si="5"/>
        <v>40</v>
      </c>
      <c r="M57" s="1"/>
    </row>
    <row r="58" spans="2:15" x14ac:dyDescent="0.3">
      <c r="B58" t="s">
        <v>59</v>
      </c>
      <c r="C58">
        <v>2000</v>
      </c>
      <c r="D58">
        <v>106</v>
      </c>
      <c r="E58">
        <v>1</v>
      </c>
      <c r="F58" s="1">
        <v>0.6</v>
      </c>
      <c r="G58">
        <v>750</v>
      </c>
      <c r="H58">
        <v>177</v>
      </c>
      <c r="I58" s="1">
        <f xml:space="preserve"> IF($D58&gt;$P$11,MIN(100*MIN(1,$F58/$P$10)*(1-(MAX(0,$D58-$P$9)/$D58))/$E58, 100),0)</f>
        <v>15</v>
      </c>
      <c r="J58" s="1">
        <f t="shared" si="3"/>
        <v>0</v>
      </c>
      <c r="K58" s="1">
        <f t="shared" si="4"/>
        <v>40</v>
      </c>
      <c r="L58" s="1">
        <f t="shared" si="5"/>
        <v>40</v>
      </c>
      <c r="M58" s="1"/>
    </row>
    <row r="59" spans="2:15" x14ac:dyDescent="0.3">
      <c r="B59" t="s">
        <v>60</v>
      </c>
      <c r="C59">
        <v>6000</v>
      </c>
      <c r="D59">
        <v>400</v>
      </c>
      <c r="E59">
        <v>1</v>
      </c>
      <c r="F59" s="1">
        <v>0.75</v>
      </c>
      <c r="G59">
        <v>750</v>
      </c>
      <c r="H59">
        <v>533</v>
      </c>
      <c r="I59" s="1">
        <f xml:space="preserve"> IF($D59&gt;$P$11,MIN(100*MIN(1,$F59/$P$10)*(1-(MAX(0,$D59-$P$9)/$D59))/$E59, 100),0)</f>
        <v>18.75</v>
      </c>
      <c r="J59" s="1">
        <f t="shared" si="3"/>
        <v>0</v>
      </c>
      <c r="K59" s="1">
        <f t="shared" si="4"/>
        <v>12.5</v>
      </c>
      <c r="L59" s="1">
        <f t="shared" si="5"/>
        <v>12.5</v>
      </c>
      <c r="M59" s="1"/>
    </row>
    <row r="60" spans="2:15" x14ac:dyDescent="0.3">
      <c r="B60" t="s">
        <v>61</v>
      </c>
      <c r="C60">
        <v>8400</v>
      </c>
      <c r="D60">
        <v>400</v>
      </c>
      <c r="E60">
        <v>1</v>
      </c>
      <c r="F60" s="1">
        <v>0.75</v>
      </c>
      <c r="G60">
        <v>1050</v>
      </c>
      <c r="H60">
        <v>533</v>
      </c>
      <c r="I60" s="1">
        <f xml:space="preserve"> IF($D60&gt;$P$11,MIN(100*MIN(1,$F60/$P$10)*(1-(MAX(0,$D60-$P$9)/$D60))/$E60, 100),0)</f>
        <v>18.75</v>
      </c>
      <c r="J60" s="1">
        <f t="shared" si="3"/>
        <v>0</v>
      </c>
      <c r="K60" s="1">
        <f t="shared" si="4"/>
        <v>12.5</v>
      </c>
      <c r="L60" s="1">
        <f t="shared" si="5"/>
        <v>12.5</v>
      </c>
      <c r="M60" s="1"/>
    </row>
    <row r="61" spans="2:15" x14ac:dyDescent="0.3">
      <c r="B61" t="s">
        <v>62</v>
      </c>
      <c r="C61">
        <v>1750</v>
      </c>
      <c r="D61">
        <v>115</v>
      </c>
      <c r="E61">
        <v>1</v>
      </c>
      <c r="F61" s="1">
        <v>0.75</v>
      </c>
      <c r="G61">
        <v>950</v>
      </c>
      <c r="H61">
        <v>153</v>
      </c>
      <c r="I61" s="1">
        <f xml:space="preserve"> IF($D61&gt;$P$11,MIN(100*MIN(1,$F61/$P$10)*(1-(MAX(0,$D61-$P$9)/$D61))/$E61, 100),0)</f>
        <v>18.75</v>
      </c>
      <c r="J61" s="1">
        <f t="shared" si="3"/>
        <v>0</v>
      </c>
      <c r="K61" s="1">
        <f t="shared" si="4"/>
        <v>40</v>
      </c>
      <c r="L61" s="1">
        <f t="shared" si="5"/>
        <v>40</v>
      </c>
      <c r="M61" s="1"/>
    </row>
    <row r="62" spans="2:15" x14ac:dyDescent="0.3">
      <c r="B62" t="s">
        <v>63</v>
      </c>
      <c r="C62">
        <v>1750</v>
      </c>
      <c r="D62">
        <v>92</v>
      </c>
      <c r="E62">
        <v>1</v>
      </c>
      <c r="F62" s="1">
        <v>0.75</v>
      </c>
      <c r="G62">
        <v>950</v>
      </c>
      <c r="H62">
        <v>123</v>
      </c>
      <c r="I62" s="1">
        <f xml:space="preserve"> IF($D62&gt;$P$11,MIN(100*MIN(1,$F62/$P$10)*(1-(MAX(0,$D62-$P$9)/$D62))/$E62, 100),0)</f>
        <v>0</v>
      </c>
      <c r="J62" s="1">
        <f t="shared" si="3"/>
        <v>0</v>
      </c>
      <c r="K62" s="1">
        <f t="shared" si="4"/>
        <v>40</v>
      </c>
      <c r="L62" s="1">
        <f t="shared" si="5"/>
        <v>40</v>
      </c>
      <c r="M62" s="1"/>
    </row>
    <row r="63" spans="2:15" x14ac:dyDescent="0.3">
      <c r="B63" t="s">
        <v>64</v>
      </c>
      <c r="C63">
        <v>3000</v>
      </c>
      <c r="D63">
        <v>333</v>
      </c>
      <c r="E63">
        <v>1</v>
      </c>
      <c r="F63" s="1">
        <v>1</v>
      </c>
      <c r="G63">
        <v>600</v>
      </c>
      <c r="H63">
        <v>333</v>
      </c>
      <c r="I63" s="1">
        <f xml:space="preserve"> IF($D63&gt;$P$11,MIN(100*MIN(1,$F63/$P$10)*(1-(MAX(0,$D63-$P$9)/$D63))/$E63, 100),0)</f>
        <v>25</v>
      </c>
      <c r="J63" s="1">
        <f t="shared" si="3"/>
        <v>0</v>
      </c>
      <c r="K63" s="1">
        <f t="shared" si="4"/>
        <v>15.01501501501501</v>
      </c>
      <c r="L63" s="1">
        <f t="shared" si="5"/>
        <v>15.01501501501501</v>
      </c>
      <c r="M63" s="1"/>
    </row>
    <row r="64" spans="2:15" x14ac:dyDescent="0.3">
      <c r="B64" t="s">
        <v>65</v>
      </c>
      <c r="C64">
        <v>3900</v>
      </c>
      <c r="D64">
        <v>433</v>
      </c>
      <c r="E64">
        <v>1</v>
      </c>
      <c r="F64" s="1">
        <v>1</v>
      </c>
      <c r="G64">
        <v>600</v>
      </c>
      <c r="H64">
        <v>433</v>
      </c>
      <c r="I64" s="1">
        <f xml:space="preserve"> IF($D64&gt;$P$11,MIN(100*MIN(1,$F64/$P$10)*(1-(MAX(0,$D64-$P$9)/$D64))/$E64, 100),0)</f>
        <v>25</v>
      </c>
      <c r="J64" s="1">
        <f t="shared" si="3"/>
        <v>0</v>
      </c>
      <c r="K64" s="1">
        <f t="shared" si="4"/>
        <v>11.547344110854507</v>
      </c>
      <c r="L64" s="1">
        <f t="shared" si="5"/>
        <v>11.54734411085451</v>
      </c>
      <c r="M64" s="1"/>
    </row>
    <row r="65" spans="2:13" x14ac:dyDescent="0.3">
      <c r="B65" t="s">
        <v>66</v>
      </c>
      <c r="C65">
        <v>8050</v>
      </c>
      <c r="D65">
        <v>1250</v>
      </c>
      <c r="E65">
        <v>1</v>
      </c>
      <c r="F65" s="1">
        <v>1.75</v>
      </c>
      <c r="G65">
        <v>750</v>
      </c>
      <c r="H65">
        <v>714</v>
      </c>
      <c r="I65" s="1">
        <f xml:space="preserve"> IF($D65&gt;$P$11,MIN(100*MIN(1,$F65/$P$10)*(1-(MAX(0,$D65-$P$9)/$D65))/$E65, 100),0)</f>
        <v>21</v>
      </c>
      <c r="J65" s="1">
        <f t="shared" si="3"/>
        <v>43.75</v>
      </c>
      <c r="K65" s="1">
        <f t="shared" si="4"/>
        <v>4.0000000000000036</v>
      </c>
      <c r="L65" s="1">
        <f t="shared" si="5"/>
        <v>4</v>
      </c>
      <c r="M65" s="1"/>
    </row>
    <row r="66" spans="2:13" x14ac:dyDescent="0.3">
      <c r="B66" t="s">
        <v>67</v>
      </c>
      <c r="C66">
        <v>11250</v>
      </c>
      <c r="D66">
        <v>1250</v>
      </c>
      <c r="E66">
        <v>1</v>
      </c>
      <c r="F66" s="1">
        <v>1.75</v>
      </c>
      <c r="G66">
        <v>1050</v>
      </c>
      <c r="H66">
        <v>714</v>
      </c>
      <c r="I66" s="1">
        <f xml:space="preserve"> IF($D66&gt;$P$11,MIN(100*MIN(1,$F66/$P$10)*(1-(MAX(0,$D66-$P$9)/$D66))/$E66, 100),0)</f>
        <v>21</v>
      </c>
      <c r="J66" s="1">
        <f t="shared" si="3"/>
        <v>43.75</v>
      </c>
      <c r="K66" s="1">
        <f t="shared" si="4"/>
        <v>4.0000000000000036</v>
      </c>
      <c r="L66" s="1">
        <f t="shared" si="5"/>
        <v>4</v>
      </c>
      <c r="M66" s="1"/>
    </row>
    <row r="67" spans="2:13" x14ac:dyDescent="0.3">
      <c r="B67" t="s">
        <v>68</v>
      </c>
      <c r="C67">
        <v>7500</v>
      </c>
      <c r="D67">
        <v>111</v>
      </c>
      <c r="E67">
        <v>3</v>
      </c>
      <c r="F67" s="1">
        <v>0.6</v>
      </c>
      <c r="G67">
        <v>900</v>
      </c>
      <c r="H67">
        <v>555</v>
      </c>
      <c r="I67" s="1">
        <f xml:space="preserve"> IF($D67&gt;$P$11,MIN(100*MIN(1,$F67/$P$10)*(1-(MAX(0,$D67-$P$9)/$D67))/$E67, 100),0)</f>
        <v>5</v>
      </c>
      <c r="J67" s="1">
        <f t="shared" si="3"/>
        <v>0</v>
      </c>
      <c r="K67" s="1">
        <f t="shared" si="4"/>
        <v>15.015015015015015</v>
      </c>
      <c r="L67" s="1">
        <f t="shared" si="5"/>
        <v>40</v>
      </c>
      <c r="M67" s="1"/>
    </row>
    <row r="68" spans="2:13" x14ac:dyDescent="0.3">
      <c r="B68" t="s">
        <v>69</v>
      </c>
      <c r="C68">
        <v>10000</v>
      </c>
      <c r="D68">
        <v>111</v>
      </c>
      <c r="E68">
        <v>4</v>
      </c>
      <c r="F68" s="1">
        <v>0.6</v>
      </c>
      <c r="G68">
        <v>900</v>
      </c>
      <c r="H68">
        <v>740</v>
      </c>
      <c r="I68" s="1">
        <f xml:space="preserve"> IF($D68&gt;$P$11,MIN(100*MIN(1,$F68/$P$10)*(1-(MAX(0,$D68-$P$9)/$D68))/$E68, 100),0)</f>
        <v>3.75</v>
      </c>
      <c r="J68" s="1">
        <f t="shared" si="3"/>
        <v>0</v>
      </c>
      <c r="K68" s="1">
        <f t="shared" si="4"/>
        <v>11.261261261261261</v>
      </c>
      <c r="L68" s="1">
        <f t="shared" si="5"/>
        <v>40</v>
      </c>
      <c r="M68" s="1"/>
    </row>
    <row r="69" spans="2:13" x14ac:dyDescent="0.3">
      <c r="B69" t="s">
        <v>70</v>
      </c>
      <c r="C69">
        <v>12000</v>
      </c>
      <c r="D69">
        <v>80</v>
      </c>
      <c r="E69">
        <v>1</v>
      </c>
      <c r="F69" s="1">
        <v>0.1</v>
      </c>
      <c r="G69">
        <v>1000</v>
      </c>
      <c r="H69">
        <v>800</v>
      </c>
      <c r="I69" s="1">
        <f xml:space="preserve"> IF($D69&gt;$P$11,MIN(100*MIN(1,$F69/$P$10)*(1-(MAX(0,$D69-$P$9)/$D69))/$E69, 100),0)</f>
        <v>0</v>
      </c>
      <c r="J69" s="1">
        <f t="shared" ref="J69:J100" si="6" xml:space="preserve"> IF($D69&gt;$P$14,MIN(100*MIN(1,$F69/$P$13)*(1-(MAX(0,$D69-$P$12)/$D69)), 100),0)</f>
        <v>0</v>
      </c>
      <c r="K69" s="1">
        <f t="shared" ref="K69:K100" si="7" xml:space="preserve"> MIN(100*MIN(1,F69/$P$4)*(1-(MAX(0,D69-$P$3)/D69))/E69, $P$7)</f>
        <v>18.939393939393941</v>
      </c>
      <c r="L69" s="1">
        <f t="shared" ref="L69:L100" si="8" xml:space="preserve"> MIN($P$7, 100-((D69-$P$5)/D69)*100)</f>
        <v>40</v>
      </c>
      <c r="M69" s="1"/>
    </row>
    <row r="70" spans="2:13" x14ac:dyDescent="0.3">
      <c r="B70" t="s">
        <v>71</v>
      </c>
      <c r="C70">
        <v>9600</v>
      </c>
      <c r="D70">
        <v>80</v>
      </c>
      <c r="E70">
        <v>1</v>
      </c>
      <c r="F70" s="1">
        <v>0.1</v>
      </c>
      <c r="G70">
        <v>800</v>
      </c>
      <c r="H70">
        <v>800</v>
      </c>
      <c r="I70" s="1">
        <f xml:space="preserve"> IF($D70&gt;$P$11,MIN(100*MIN(1,$F70/$P$10)*(1-(MAX(0,$D70-$P$9)/$D70))/$E70, 100),0)</f>
        <v>0</v>
      </c>
      <c r="J70" s="1">
        <f t="shared" si="6"/>
        <v>0</v>
      </c>
      <c r="K70" s="1">
        <f t="shared" si="7"/>
        <v>18.939393939393941</v>
      </c>
      <c r="L70" s="1">
        <f t="shared" si="8"/>
        <v>40</v>
      </c>
      <c r="M70" s="1"/>
    </row>
    <row r="71" spans="2:13" x14ac:dyDescent="0.3">
      <c r="B71" t="s">
        <v>72</v>
      </c>
      <c r="C71">
        <v>7000</v>
      </c>
      <c r="D71">
        <v>80</v>
      </c>
      <c r="E71">
        <v>1</v>
      </c>
      <c r="F71" s="1">
        <v>0.1</v>
      </c>
      <c r="G71">
        <v>580</v>
      </c>
      <c r="H71">
        <v>800</v>
      </c>
      <c r="I71" s="1">
        <f xml:space="preserve"> IF($D71&gt;$P$11,MIN(100*MIN(1,$F71/$P$10)*(1-(MAX(0,$D71-$P$9)/$D71))/$E71, 100),0)</f>
        <v>0</v>
      </c>
      <c r="J71" s="1">
        <f t="shared" si="6"/>
        <v>0</v>
      </c>
      <c r="K71" s="1">
        <f t="shared" si="7"/>
        <v>18.939393939393941</v>
      </c>
      <c r="L71" s="1">
        <f t="shared" si="8"/>
        <v>40</v>
      </c>
      <c r="M71" s="1"/>
    </row>
    <row r="72" spans="2:13" x14ac:dyDescent="0.3">
      <c r="B72" t="s">
        <v>73</v>
      </c>
      <c r="C72">
        <v>2000</v>
      </c>
      <c r="D72">
        <v>105</v>
      </c>
      <c r="E72">
        <v>2</v>
      </c>
      <c r="F72" s="1">
        <v>1.5</v>
      </c>
      <c r="G72">
        <v>950</v>
      </c>
      <c r="H72">
        <v>140</v>
      </c>
      <c r="I72" s="1">
        <f xml:space="preserve"> IF($D72&gt;$P$11,MIN(100*MIN(1,$F72/$P$10)*(1-(MAX(0,$D72-$P$9)/$D72))/$E72, 100),0)</f>
        <v>18.75</v>
      </c>
      <c r="J72" s="1">
        <f t="shared" si="6"/>
        <v>0</v>
      </c>
      <c r="K72" s="1">
        <f t="shared" si="7"/>
        <v>23.809523809523807</v>
      </c>
      <c r="L72" s="1">
        <f t="shared" si="8"/>
        <v>40</v>
      </c>
      <c r="M72" s="1"/>
    </row>
    <row r="73" spans="2:13" x14ac:dyDescent="0.3">
      <c r="B73" t="s">
        <v>74</v>
      </c>
      <c r="C73">
        <v>2500</v>
      </c>
      <c r="D73">
        <v>105</v>
      </c>
      <c r="E73">
        <v>2</v>
      </c>
      <c r="F73" s="1">
        <v>1.2</v>
      </c>
      <c r="G73">
        <v>950</v>
      </c>
      <c r="H73">
        <v>175</v>
      </c>
      <c r="I73" s="1">
        <f xml:space="preserve"> IF($D73&gt;$P$11,MIN(100*MIN(1,$F73/$P$10)*(1-(MAX(0,$D73-$P$9)/$D73))/$E73, 100),0)</f>
        <v>15</v>
      </c>
      <c r="J73" s="1">
        <f t="shared" si="6"/>
        <v>0</v>
      </c>
      <c r="K73" s="1">
        <f t="shared" si="7"/>
        <v>23.809523809523807</v>
      </c>
      <c r="L73" s="1">
        <f t="shared" si="8"/>
        <v>40</v>
      </c>
      <c r="M73" s="1"/>
    </row>
    <row r="74" spans="2:13" x14ac:dyDescent="0.3">
      <c r="B74" t="s">
        <v>75</v>
      </c>
      <c r="C74">
        <v>6666</v>
      </c>
      <c r="D74">
        <v>444</v>
      </c>
      <c r="E74">
        <v>1</v>
      </c>
      <c r="F74" s="1">
        <v>1</v>
      </c>
      <c r="G74">
        <v>999</v>
      </c>
      <c r="H74">
        <v>444</v>
      </c>
      <c r="I74" s="1">
        <f xml:space="preserve"> IF($D74&gt;$P$11,MIN(100*MIN(1,$F74/$P$10)*(1-(MAX(0,$D74-$P$9)/$D74))/$E74, 100),0)</f>
        <v>25</v>
      </c>
      <c r="J74" s="1">
        <f t="shared" si="6"/>
        <v>0</v>
      </c>
      <c r="K74" s="1">
        <f t="shared" si="7"/>
        <v>11.261261261261257</v>
      </c>
      <c r="L74" s="1">
        <f t="shared" si="8"/>
        <v>11.261261261261254</v>
      </c>
      <c r="M74" s="1"/>
    </row>
    <row r="75" spans="2:13" x14ac:dyDescent="0.3">
      <c r="B75" t="s">
        <v>76</v>
      </c>
      <c r="C75">
        <v>8888</v>
      </c>
      <c r="D75">
        <v>444</v>
      </c>
      <c r="E75">
        <v>1</v>
      </c>
      <c r="F75" s="1">
        <v>0.75</v>
      </c>
      <c r="G75">
        <v>999</v>
      </c>
      <c r="H75">
        <v>592</v>
      </c>
      <c r="I75" s="1">
        <f xml:space="preserve"> IF($D75&gt;$P$11,MIN(100*MIN(1,$F75/$P$10)*(1-(MAX(0,$D75-$P$9)/$D75))/$E75, 100),0)</f>
        <v>18.75</v>
      </c>
      <c r="J75" s="1">
        <f t="shared" si="6"/>
        <v>0</v>
      </c>
      <c r="K75" s="1">
        <f t="shared" si="7"/>
        <v>11.261261261261257</v>
      </c>
      <c r="L75" s="1">
        <f t="shared" si="8"/>
        <v>11.261261261261254</v>
      </c>
      <c r="M75" s="1"/>
    </row>
    <row r="76" spans="2:13" x14ac:dyDescent="0.3">
      <c r="B76" t="s">
        <v>77</v>
      </c>
      <c r="C76">
        <v>2500</v>
      </c>
      <c r="D76">
        <v>48</v>
      </c>
      <c r="E76">
        <v>1</v>
      </c>
      <c r="F76" s="1">
        <v>0.2</v>
      </c>
      <c r="G76">
        <v>700</v>
      </c>
      <c r="H76">
        <v>240</v>
      </c>
      <c r="I76" s="1">
        <f xml:space="preserve"> IF($D76&gt;$P$11,MIN(100*MIN(1,$F76/$P$10)*(1-(MAX(0,$D76-$P$9)/$D76))/$E76, 100),0)</f>
        <v>0</v>
      </c>
      <c r="J76" s="1">
        <f t="shared" si="6"/>
        <v>0</v>
      </c>
      <c r="K76" s="1">
        <f t="shared" si="7"/>
        <v>40</v>
      </c>
      <c r="L76" s="1">
        <f t="shared" si="8"/>
        <v>40</v>
      </c>
      <c r="M76" s="1"/>
    </row>
    <row r="77" spans="2:13" x14ac:dyDescent="0.3">
      <c r="B77" t="s">
        <v>78</v>
      </c>
      <c r="C77">
        <v>3000</v>
      </c>
      <c r="D77">
        <v>57</v>
      </c>
      <c r="E77">
        <v>1</v>
      </c>
      <c r="F77" s="1">
        <v>0.2</v>
      </c>
      <c r="G77">
        <v>700</v>
      </c>
      <c r="H77">
        <v>285</v>
      </c>
      <c r="I77" s="1">
        <f xml:space="preserve"> IF($D77&gt;$P$11,MIN(100*MIN(1,$F77/$P$10)*(1-(MAX(0,$D77-$P$9)/$D77))/$E77, 100),0)</f>
        <v>0</v>
      </c>
      <c r="J77" s="1">
        <f t="shared" si="6"/>
        <v>0</v>
      </c>
      <c r="K77" s="1">
        <f t="shared" si="7"/>
        <v>40</v>
      </c>
      <c r="L77" s="1">
        <f t="shared" si="8"/>
        <v>40</v>
      </c>
      <c r="M77" s="1"/>
    </row>
    <row r="78" spans="2:13" x14ac:dyDescent="0.3">
      <c r="B78" t="s">
        <v>79</v>
      </c>
      <c r="C78">
        <v>3333</v>
      </c>
      <c r="D78">
        <v>286</v>
      </c>
      <c r="E78">
        <v>1</v>
      </c>
      <c r="F78" s="1">
        <v>1</v>
      </c>
      <c r="G78">
        <v>777</v>
      </c>
      <c r="H78">
        <v>286</v>
      </c>
      <c r="I78" s="1">
        <f xml:space="preserve"> IF($D78&gt;$P$11,MIN(100*MIN(1,$F78/$P$10)*(1-(MAX(0,$D78-$P$9)/$D78))/$E78, 100),0)</f>
        <v>25</v>
      </c>
      <c r="J78" s="1">
        <f t="shared" si="6"/>
        <v>0</v>
      </c>
      <c r="K78" s="1">
        <f t="shared" si="7"/>
        <v>17.48251748251748</v>
      </c>
      <c r="L78" s="1">
        <f t="shared" si="8"/>
        <v>17.48251748251748</v>
      </c>
      <c r="M78" s="1"/>
    </row>
    <row r="79" spans="2:13" x14ac:dyDescent="0.3">
      <c r="B79" t="s">
        <v>80</v>
      </c>
      <c r="C79">
        <v>4444</v>
      </c>
      <c r="D79">
        <v>286</v>
      </c>
      <c r="E79">
        <v>1</v>
      </c>
      <c r="F79" s="1">
        <v>0.75</v>
      </c>
      <c r="G79">
        <v>777</v>
      </c>
      <c r="H79">
        <v>381</v>
      </c>
      <c r="I79" s="1">
        <f xml:space="preserve"> IF($D79&gt;$P$11,MIN(100*MIN(1,$F79/$P$10)*(1-(MAX(0,$D79-$P$9)/$D79))/$E79, 100),0)</f>
        <v>18.75</v>
      </c>
      <c r="J79" s="1">
        <f t="shared" si="6"/>
        <v>0</v>
      </c>
      <c r="K79" s="1">
        <f t="shared" si="7"/>
        <v>17.48251748251748</v>
      </c>
      <c r="L79" s="1">
        <f t="shared" si="8"/>
        <v>17.48251748251748</v>
      </c>
      <c r="M79" s="1"/>
    </row>
    <row r="80" spans="2:13" x14ac:dyDescent="0.3">
      <c r="B80" t="s">
        <v>81</v>
      </c>
      <c r="C80">
        <v>1500</v>
      </c>
      <c r="D80">
        <v>137</v>
      </c>
      <c r="E80">
        <v>1</v>
      </c>
      <c r="F80" s="1">
        <v>1.3</v>
      </c>
      <c r="G80">
        <v>950</v>
      </c>
      <c r="H80">
        <v>105</v>
      </c>
      <c r="I80" s="1">
        <f xml:space="preserve"> IF($D80&gt;$P$11,MIN(100*MIN(1,$F80/$P$10)*(1-(MAX(0,$D80-$P$9)/$D80))/$E80, 100),0)</f>
        <v>32.5</v>
      </c>
      <c r="J80" s="1">
        <f t="shared" si="6"/>
        <v>0</v>
      </c>
      <c r="K80" s="1">
        <f t="shared" si="7"/>
        <v>36.496350364963504</v>
      </c>
      <c r="L80" s="1">
        <f t="shared" si="8"/>
        <v>36.496350364963504</v>
      </c>
      <c r="M80" s="1"/>
    </row>
    <row r="81" spans="2:15" x14ac:dyDescent="0.3">
      <c r="B81" t="s">
        <v>82</v>
      </c>
      <c r="C81">
        <v>1950</v>
      </c>
      <c r="D81">
        <v>137</v>
      </c>
      <c r="E81">
        <v>1</v>
      </c>
      <c r="F81" s="1">
        <v>1</v>
      </c>
      <c r="G81">
        <v>950</v>
      </c>
      <c r="H81">
        <v>137</v>
      </c>
      <c r="I81" s="1">
        <f xml:space="preserve"> IF($D81&gt;$P$11,MIN(100*MIN(1,$F81/$P$10)*(1-(MAX(0,$D81-$P$9)/$D81))/$E81, 100),0)</f>
        <v>25</v>
      </c>
      <c r="J81" s="1">
        <f t="shared" si="6"/>
        <v>0</v>
      </c>
      <c r="K81" s="1">
        <f t="shared" si="7"/>
        <v>36.496350364963504</v>
      </c>
      <c r="L81" s="1">
        <f t="shared" si="8"/>
        <v>36.496350364963504</v>
      </c>
      <c r="M81" s="1"/>
    </row>
    <row r="82" spans="2:15" x14ac:dyDescent="0.3">
      <c r="B82" t="s">
        <v>83</v>
      </c>
      <c r="C82">
        <v>1100</v>
      </c>
      <c r="D82">
        <v>64</v>
      </c>
      <c r="E82">
        <v>2</v>
      </c>
      <c r="F82" s="1">
        <v>0.8</v>
      </c>
      <c r="G82">
        <v>800</v>
      </c>
      <c r="H82">
        <v>160</v>
      </c>
      <c r="I82" s="1">
        <f xml:space="preserve"> IF($D82&gt;$P$11,MIN(100*MIN(1,$F82/$P$10)*(1-(MAX(0,$D82-$P$9)/$D82))/$E82, 100),0)</f>
        <v>0</v>
      </c>
      <c r="J82" s="1">
        <f t="shared" si="6"/>
        <v>0</v>
      </c>
      <c r="K82" s="1">
        <f t="shared" si="7"/>
        <v>39.0625</v>
      </c>
      <c r="L82" s="1">
        <f t="shared" si="8"/>
        <v>40</v>
      </c>
      <c r="M82" s="1"/>
    </row>
    <row r="83" spans="2:15" x14ac:dyDescent="0.3">
      <c r="B83" t="s">
        <v>84</v>
      </c>
      <c r="C83">
        <v>1650</v>
      </c>
      <c r="D83">
        <v>64</v>
      </c>
      <c r="E83">
        <v>3</v>
      </c>
      <c r="F83" s="1">
        <v>0.8</v>
      </c>
      <c r="G83">
        <v>800</v>
      </c>
      <c r="H83">
        <v>240</v>
      </c>
      <c r="I83" s="1">
        <f xml:space="preserve"> IF($D83&gt;$P$11,MIN(100*MIN(1,$F83/$P$10)*(1-(MAX(0,$D83-$P$9)/$D83))/$E83, 100),0)</f>
        <v>0</v>
      </c>
      <c r="J83" s="1">
        <f t="shared" si="6"/>
        <v>0</v>
      </c>
      <c r="K83" s="1">
        <f t="shared" si="7"/>
        <v>26.041666666666668</v>
      </c>
      <c r="L83" s="1">
        <f t="shared" si="8"/>
        <v>40</v>
      </c>
      <c r="M83" s="1"/>
    </row>
    <row r="84" spans="2:15" x14ac:dyDescent="0.3">
      <c r="B84" t="s">
        <v>85</v>
      </c>
      <c r="C84">
        <v>20000</v>
      </c>
      <c r="D84">
        <v>800</v>
      </c>
      <c r="E84">
        <v>1</v>
      </c>
      <c r="F84" s="1">
        <v>0.6</v>
      </c>
      <c r="G84">
        <v>1000</v>
      </c>
      <c r="H84">
        <v>1333</v>
      </c>
      <c r="I84" s="1">
        <f xml:space="preserve"> IF($D84&gt;$P$11,MIN(100*MIN(1,$F84/$P$10)*(1-(MAX(0,$D84-$P$9)/$D84))/$E84, 100),0)</f>
        <v>11.25</v>
      </c>
      <c r="J84" s="1">
        <f t="shared" si="6"/>
        <v>15</v>
      </c>
      <c r="K84" s="1">
        <f t="shared" si="7"/>
        <v>6.25</v>
      </c>
      <c r="L84" s="1">
        <f t="shared" si="8"/>
        <v>6.25</v>
      </c>
      <c r="M84" s="1"/>
    </row>
    <row r="85" spans="2:15" x14ac:dyDescent="0.3">
      <c r="B85" t="s">
        <v>86</v>
      </c>
      <c r="C85">
        <v>27500</v>
      </c>
      <c r="D85">
        <v>1100</v>
      </c>
      <c r="E85">
        <v>1</v>
      </c>
      <c r="F85" s="1">
        <v>0.6</v>
      </c>
      <c r="G85">
        <v>1000</v>
      </c>
      <c r="H85">
        <v>1833</v>
      </c>
      <c r="I85" s="1">
        <f xml:space="preserve"> IF($D85&gt;$P$11,MIN(100*MIN(1,$F85/$P$10)*(1-(MAX(0,$D85-$P$9)/$D85))/$E85, 100),0)</f>
        <v>8.1818181818181817</v>
      </c>
      <c r="J85" s="1">
        <f t="shared" si="6"/>
        <v>15</v>
      </c>
      <c r="K85" s="1">
        <f t="shared" si="7"/>
        <v>4.5454545454545414</v>
      </c>
      <c r="L85" s="1">
        <f t="shared" si="8"/>
        <v>4.5454545454545467</v>
      </c>
      <c r="M85" s="1"/>
    </row>
    <row r="86" spans="2:15" x14ac:dyDescent="0.3">
      <c r="B86" t="s">
        <v>87</v>
      </c>
      <c r="C86">
        <v>6000</v>
      </c>
      <c r="D86">
        <v>463</v>
      </c>
      <c r="E86">
        <v>1</v>
      </c>
      <c r="F86" s="1">
        <v>0.88</v>
      </c>
      <c r="G86">
        <v>950</v>
      </c>
      <c r="H86">
        <v>526</v>
      </c>
      <c r="I86" s="1">
        <f xml:space="preserve"> IF($D86&gt;$P$11,MIN(100*MIN(1,$F86/$P$10)*(1-(MAX(0,$D86-$P$9)/$D86))/$E86, 100),0)</f>
        <v>22</v>
      </c>
      <c r="J86" s="1">
        <f t="shared" si="6"/>
        <v>0</v>
      </c>
      <c r="K86" s="1">
        <f t="shared" si="7"/>
        <v>10.799136069114468</v>
      </c>
      <c r="L86" s="1">
        <f t="shared" si="8"/>
        <v>10.799136069114468</v>
      </c>
      <c r="M86" s="1"/>
    </row>
    <row r="87" spans="2:15" x14ac:dyDescent="0.3">
      <c r="B87" t="s">
        <v>88</v>
      </c>
      <c r="C87">
        <v>6000</v>
      </c>
      <c r="D87">
        <v>463</v>
      </c>
      <c r="E87">
        <v>1</v>
      </c>
      <c r="F87" s="1">
        <v>1.1000000000000001</v>
      </c>
      <c r="G87">
        <v>950</v>
      </c>
      <c r="H87">
        <v>421</v>
      </c>
      <c r="I87" s="1">
        <f xml:space="preserve"> IF($D87&gt;$P$11,MIN(100*MIN(1,$F87/$P$10)*(1-(MAX(0,$D87-$P$9)/$D87))/$E87, 100),0)</f>
        <v>27.500000000000004</v>
      </c>
      <c r="J87" s="1">
        <f t="shared" si="6"/>
        <v>0</v>
      </c>
      <c r="K87" s="1">
        <f t="shared" si="7"/>
        <v>10.799136069114468</v>
      </c>
      <c r="L87" s="1">
        <f t="shared" si="8"/>
        <v>10.799136069114468</v>
      </c>
      <c r="M87" s="1"/>
    </row>
    <row r="88" spans="2:15" x14ac:dyDescent="0.3">
      <c r="B88" t="s">
        <v>89</v>
      </c>
      <c r="C88">
        <v>4000</v>
      </c>
      <c r="D88">
        <v>178</v>
      </c>
      <c r="E88">
        <v>1</v>
      </c>
      <c r="F88" s="1">
        <v>0.5</v>
      </c>
      <c r="G88">
        <v>750</v>
      </c>
      <c r="H88">
        <v>356</v>
      </c>
      <c r="I88" s="1">
        <f xml:space="preserve"> IF($D88&gt;$P$11,MIN(100*MIN(1,$F88/$P$10)*(1-(MAX(0,$D88-$P$9)/$D88))/$E88, 100),0)</f>
        <v>12.5</v>
      </c>
      <c r="J88" s="1">
        <f t="shared" si="6"/>
        <v>0</v>
      </c>
      <c r="K88" s="1">
        <f t="shared" si="7"/>
        <v>28.08988764044944</v>
      </c>
      <c r="L88" s="1">
        <f t="shared" si="8"/>
        <v>28.089887640449433</v>
      </c>
      <c r="M88" s="1"/>
    </row>
    <row r="89" spans="2:15" x14ac:dyDescent="0.3">
      <c r="B89" t="s">
        <v>90</v>
      </c>
      <c r="C89">
        <v>5200</v>
      </c>
      <c r="D89">
        <v>231</v>
      </c>
      <c r="E89">
        <v>1</v>
      </c>
      <c r="F89" s="1">
        <v>0.5</v>
      </c>
      <c r="G89">
        <v>750</v>
      </c>
      <c r="H89">
        <v>462</v>
      </c>
      <c r="I89" s="1">
        <f xml:space="preserve"> IF($D89&gt;$P$11,MIN(100*MIN(1,$F89/$P$10)*(1-(MAX(0,$D89-$P$9)/$D89))/$E89, 100),0)</f>
        <v>12.5</v>
      </c>
      <c r="J89" s="1">
        <f t="shared" si="6"/>
        <v>0</v>
      </c>
      <c r="K89" s="1">
        <f t="shared" si="7"/>
        <v>21.645021645021643</v>
      </c>
      <c r="L89" s="1">
        <f t="shared" si="8"/>
        <v>21.645021645021643</v>
      </c>
      <c r="M89" s="1"/>
    </row>
    <row r="90" spans="2:15" x14ac:dyDescent="0.3">
      <c r="B90" t="s">
        <v>91</v>
      </c>
      <c r="C90">
        <v>5555</v>
      </c>
      <c r="D90">
        <v>100</v>
      </c>
      <c r="E90">
        <v>3</v>
      </c>
      <c r="F90" s="1">
        <v>0.45</v>
      </c>
      <c r="G90">
        <v>555</v>
      </c>
      <c r="H90">
        <v>667</v>
      </c>
      <c r="I90" s="1">
        <f xml:space="preserve"> IF($D90&gt;$P$11,MIN(100*MIN(1,$F90/$P$10)*(1-(MAX(0,$D90-$P$9)/$D90))/$E90, 100),0)</f>
        <v>0</v>
      </c>
      <c r="J90" s="1">
        <f t="shared" si="6"/>
        <v>0</v>
      </c>
      <c r="K90" s="1">
        <f t="shared" si="7"/>
        <v>16.666666666666668</v>
      </c>
      <c r="L90" s="1">
        <f t="shared" si="8"/>
        <v>40</v>
      </c>
      <c r="M90" s="1"/>
    </row>
    <row r="91" spans="2:15" x14ac:dyDescent="0.3">
      <c r="B91" t="s">
        <v>92</v>
      </c>
      <c r="C91">
        <v>7405</v>
      </c>
      <c r="D91">
        <v>100</v>
      </c>
      <c r="E91">
        <v>4</v>
      </c>
      <c r="F91" s="1">
        <v>0.45</v>
      </c>
      <c r="G91">
        <v>555</v>
      </c>
      <c r="H91">
        <v>889</v>
      </c>
      <c r="I91" s="1">
        <f xml:space="preserve"> IF($D91&gt;$P$11,MIN(100*MIN(1,$F91/$P$10)*(1-(MAX(0,$D91-$P$9)/$D91))/$E91, 100),0)</f>
        <v>0</v>
      </c>
      <c r="J91" s="1">
        <f t="shared" si="6"/>
        <v>0</v>
      </c>
      <c r="K91" s="1">
        <f t="shared" si="7"/>
        <v>12.5</v>
      </c>
      <c r="L91" s="1">
        <f t="shared" si="8"/>
        <v>40</v>
      </c>
      <c r="M91" s="1"/>
      <c r="N91" s="1"/>
      <c r="O91" s="1"/>
    </row>
    <row r="92" spans="2:15" x14ac:dyDescent="0.3">
      <c r="B92" t="s">
        <v>93</v>
      </c>
      <c r="C92">
        <v>25000</v>
      </c>
      <c r="D92">
        <v>196</v>
      </c>
      <c r="E92">
        <v>1</v>
      </c>
      <c r="F92" s="1">
        <v>0.1</v>
      </c>
      <c r="G92">
        <v>850</v>
      </c>
      <c r="H92">
        <v>1960</v>
      </c>
      <c r="I92" s="1">
        <f xml:space="preserve"> IF($D92&gt;$P$11,MIN(100*MIN(1,$F92/$P$10)*(1-(MAX(0,$D92-$P$9)/$D92))/$E92, 100),0)</f>
        <v>2.5</v>
      </c>
      <c r="J92" s="1">
        <f t="shared" si="6"/>
        <v>0</v>
      </c>
      <c r="K92" s="1">
        <f t="shared" si="7"/>
        <v>7.7303648732220154</v>
      </c>
      <c r="L92" s="1">
        <f t="shared" si="8"/>
        <v>25.510204081632651</v>
      </c>
      <c r="M92" s="1"/>
    </row>
    <row r="93" spans="2:15" x14ac:dyDescent="0.3">
      <c r="B93" t="s">
        <v>94</v>
      </c>
      <c r="C93">
        <v>35000</v>
      </c>
      <c r="D93">
        <v>275</v>
      </c>
      <c r="E93">
        <v>1</v>
      </c>
      <c r="F93" s="1">
        <v>0.1</v>
      </c>
      <c r="G93">
        <v>850</v>
      </c>
      <c r="H93">
        <v>2750</v>
      </c>
      <c r="I93" s="1">
        <f xml:space="preserve"> IF($D93&gt;$P$11,MIN(100*MIN(1,$F93/$P$10)*(1-(MAX(0,$D93-$P$9)/$D93))/$E93, 100),0)</f>
        <v>2.5</v>
      </c>
      <c r="J93" s="1">
        <f t="shared" si="6"/>
        <v>0</v>
      </c>
      <c r="K93" s="1">
        <f t="shared" si="7"/>
        <v>5.5096418732782357</v>
      </c>
      <c r="L93" s="1">
        <f t="shared" si="8"/>
        <v>18.181818181818173</v>
      </c>
      <c r="M93" s="1"/>
    </row>
    <row r="94" spans="2:15" x14ac:dyDescent="0.3">
      <c r="B94" t="s">
        <v>95</v>
      </c>
      <c r="C94">
        <v>9999</v>
      </c>
      <c r="D94">
        <v>333</v>
      </c>
      <c r="E94">
        <v>1</v>
      </c>
      <c r="F94" s="1">
        <v>0.5</v>
      </c>
      <c r="G94">
        <v>999</v>
      </c>
      <c r="H94">
        <v>666</v>
      </c>
      <c r="I94" s="1">
        <f xml:space="preserve"> IF($D94&gt;$P$11,MIN(100*MIN(1,$F94/$P$10)*(1-(MAX(0,$D94-$P$9)/$D94))/$E94, 100),0)</f>
        <v>12.5</v>
      </c>
      <c r="J94" s="1">
        <f t="shared" si="6"/>
        <v>0</v>
      </c>
      <c r="K94" s="1">
        <f t="shared" si="7"/>
        <v>15.01501501501501</v>
      </c>
      <c r="L94" s="1">
        <f t="shared" si="8"/>
        <v>15.01501501501501</v>
      </c>
      <c r="M94" s="1"/>
    </row>
    <row r="95" spans="2:15" x14ac:dyDescent="0.3">
      <c r="B95" t="s">
        <v>96</v>
      </c>
      <c r="C95">
        <v>12499</v>
      </c>
      <c r="D95">
        <v>333</v>
      </c>
      <c r="E95">
        <v>1</v>
      </c>
      <c r="F95" s="1">
        <v>0.4</v>
      </c>
      <c r="G95">
        <v>999</v>
      </c>
      <c r="H95">
        <v>833</v>
      </c>
      <c r="I95" s="1">
        <f xml:space="preserve"> IF($D95&gt;$P$11,MIN(100*MIN(1,$F95/$P$10)*(1-(MAX(0,$D95-$P$9)/$D95))/$E95, 100),0)</f>
        <v>10</v>
      </c>
      <c r="J95" s="1">
        <f t="shared" si="6"/>
        <v>0</v>
      </c>
      <c r="K95" s="1">
        <f t="shared" si="7"/>
        <v>15.01501501501501</v>
      </c>
      <c r="L95" s="1">
        <f t="shared" si="8"/>
        <v>15.01501501501501</v>
      </c>
      <c r="M95" s="1"/>
    </row>
    <row r="96" spans="2:15" x14ac:dyDescent="0.3">
      <c r="B96" t="s">
        <v>97</v>
      </c>
      <c r="C96">
        <v>3000</v>
      </c>
      <c r="D96">
        <v>666</v>
      </c>
      <c r="E96">
        <v>1</v>
      </c>
      <c r="F96" s="1">
        <v>2</v>
      </c>
      <c r="G96">
        <v>1050</v>
      </c>
      <c r="H96">
        <v>333</v>
      </c>
      <c r="I96" s="1">
        <f xml:space="preserve"> IF($D96&gt;$P$11,MIN(100*MIN(1,$F96/$P$10)*(1-(MAX(0,$D96-$P$9)/$D96))/$E96, 100),0)</f>
        <v>45.045045045045043</v>
      </c>
      <c r="J96" s="1">
        <f t="shared" si="6"/>
        <v>50</v>
      </c>
      <c r="K96" s="1">
        <f t="shared" si="7"/>
        <v>7.5075075075075048</v>
      </c>
      <c r="L96" s="1">
        <f t="shared" si="8"/>
        <v>7.5075075075075119</v>
      </c>
      <c r="M96" s="1"/>
    </row>
    <row r="97" spans="2:13" x14ac:dyDescent="0.3">
      <c r="B97" t="s">
        <v>98</v>
      </c>
      <c r="C97">
        <v>3000</v>
      </c>
      <c r="D97">
        <v>381</v>
      </c>
      <c r="E97">
        <v>1</v>
      </c>
      <c r="F97" s="1">
        <v>2</v>
      </c>
      <c r="G97">
        <v>1050</v>
      </c>
      <c r="H97">
        <v>190</v>
      </c>
      <c r="I97" s="1">
        <f xml:space="preserve"> IF($D97&gt;$P$11,MIN(100*MIN(1,$F97/$P$10)*(1-(MAX(0,$D97-$P$9)/$D97))/$E97, 100),0)</f>
        <v>50</v>
      </c>
      <c r="J97" s="1">
        <f t="shared" si="6"/>
        <v>0</v>
      </c>
      <c r="K97" s="1">
        <f t="shared" si="7"/>
        <v>13.123359580052496</v>
      </c>
      <c r="L97" s="1">
        <f t="shared" si="8"/>
        <v>13.123359580052494</v>
      </c>
      <c r="M97" s="1"/>
    </row>
    <row r="98" spans="2:13" x14ac:dyDescent="0.3">
      <c r="B98" t="s">
        <v>99</v>
      </c>
      <c r="C98">
        <v>6000</v>
      </c>
      <c r="D98">
        <v>154</v>
      </c>
      <c r="E98">
        <v>3</v>
      </c>
      <c r="F98" s="1">
        <v>1.5</v>
      </c>
      <c r="G98">
        <v>1300</v>
      </c>
      <c r="H98">
        <v>308</v>
      </c>
      <c r="I98" s="1">
        <f xml:space="preserve"> IF($D98&gt;$P$11,MIN(100*MIN(1,$F98/$P$10)*(1-(MAX(0,$D98-$P$9)/$D98))/$E98, 100),0)</f>
        <v>12.5</v>
      </c>
      <c r="J98" s="1">
        <f t="shared" si="6"/>
        <v>0</v>
      </c>
      <c r="K98" s="1">
        <f t="shared" si="7"/>
        <v>10.822510822510822</v>
      </c>
      <c r="L98" s="1">
        <f t="shared" si="8"/>
        <v>32.467532467532465</v>
      </c>
      <c r="M98" s="1"/>
    </row>
    <row r="99" spans="2:13" x14ac:dyDescent="0.3">
      <c r="B99" t="s">
        <v>100</v>
      </c>
      <c r="C99">
        <v>8000</v>
      </c>
      <c r="D99">
        <v>154</v>
      </c>
      <c r="E99">
        <v>4</v>
      </c>
      <c r="F99" s="1">
        <v>1.5</v>
      </c>
      <c r="G99">
        <v>1300</v>
      </c>
      <c r="H99">
        <v>411</v>
      </c>
      <c r="I99" s="1">
        <f xml:space="preserve"> IF($D99&gt;$P$11,MIN(100*MIN(1,$F99/$P$10)*(1-(MAX(0,$D99-$P$9)/$D99))/$E99, 100),0)</f>
        <v>9.375</v>
      </c>
      <c r="J99" s="1">
        <f t="shared" si="6"/>
        <v>0</v>
      </c>
      <c r="K99" s="1">
        <f t="shared" si="7"/>
        <v>8.1168831168831161</v>
      </c>
      <c r="L99" s="1">
        <f t="shared" si="8"/>
        <v>32.467532467532465</v>
      </c>
      <c r="M99" s="1"/>
    </row>
    <row r="100" spans="2:13" x14ac:dyDescent="0.3">
      <c r="B100" t="s">
        <v>101</v>
      </c>
      <c r="C100">
        <v>4800</v>
      </c>
      <c r="D100">
        <v>282</v>
      </c>
      <c r="E100">
        <v>1</v>
      </c>
      <c r="F100" s="1">
        <v>0.42</v>
      </c>
      <c r="G100">
        <v>850</v>
      </c>
      <c r="H100">
        <v>671</v>
      </c>
      <c r="I100" s="1">
        <f xml:space="preserve"> IF($D100&gt;$P$11,MIN(100*MIN(1,$F100/$P$10)*(1-(MAX(0,$D100-$P$9)/$D100))/$E100, 100),0)</f>
        <v>10.5</v>
      </c>
      <c r="J100" s="1">
        <f t="shared" si="6"/>
        <v>0</v>
      </c>
      <c r="K100" s="1">
        <f t="shared" si="7"/>
        <v>17.730496453900713</v>
      </c>
      <c r="L100" s="1">
        <f t="shared" si="8"/>
        <v>17.730496453900713</v>
      </c>
      <c r="M100" s="1"/>
    </row>
    <row r="101" spans="2:13" x14ac:dyDescent="0.3">
      <c r="B101" t="s">
        <v>102</v>
      </c>
      <c r="C101">
        <v>4800</v>
      </c>
      <c r="D101">
        <v>282</v>
      </c>
      <c r="E101">
        <v>1</v>
      </c>
      <c r="F101" s="1">
        <v>0.75</v>
      </c>
      <c r="G101">
        <v>850</v>
      </c>
      <c r="H101">
        <v>376</v>
      </c>
      <c r="I101" s="1">
        <f xml:space="preserve"> IF($D101&gt;$P$11,MIN(100*MIN(1,$F101/$P$10)*(1-(MAX(0,$D101-$P$9)/$D101))/$E101, 100),0)</f>
        <v>18.75</v>
      </c>
      <c r="J101" s="1">
        <f t="shared" ref="J101:J113" si="9" xml:space="preserve"> IF($D101&gt;$P$14,MIN(100*MIN(1,$F101/$P$13)*(1-(MAX(0,$D101-$P$12)/$D101)), 100),0)</f>
        <v>0</v>
      </c>
      <c r="K101" s="1">
        <f t="shared" ref="K101:K113" si="10" xml:space="preserve"> MIN(100*MIN(1,F101/$P$4)*(1-(MAX(0,D101-$P$3)/D101))/E101, $P$7)</f>
        <v>17.730496453900713</v>
      </c>
      <c r="L101" s="1">
        <f t="shared" ref="L101:L113" si="11" xml:space="preserve"> MIN($P$7, 100-((D101-$P$5)/D101)*100)</f>
        <v>17.730496453900713</v>
      </c>
      <c r="M101" s="1"/>
    </row>
    <row r="102" spans="2:13" x14ac:dyDescent="0.3">
      <c r="B102" t="s">
        <v>103</v>
      </c>
      <c r="C102">
        <v>1400</v>
      </c>
      <c r="D102">
        <v>78</v>
      </c>
      <c r="E102">
        <v>1</v>
      </c>
      <c r="F102" s="1">
        <v>0.6</v>
      </c>
      <c r="G102">
        <v>900</v>
      </c>
      <c r="H102">
        <v>130</v>
      </c>
      <c r="I102" s="1">
        <f xml:space="preserve"> IF($D102&gt;$P$11,MIN(100*MIN(1,$F102/$P$10)*(1-(MAX(0,$D102-$P$9)/$D102))/$E102, 100),0)</f>
        <v>0</v>
      </c>
      <c r="J102" s="1">
        <f t="shared" si="9"/>
        <v>0</v>
      </c>
      <c r="K102" s="1">
        <f t="shared" si="10"/>
        <v>40</v>
      </c>
      <c r="L102" s="1">
        <f t="shared" si="11"/>
        <v>40</v>
      </c>
      <c r="M102" s="1"/>
    </row>
    <row r="103" spans="2:13" x14ac:dyDescent="0.3">
      <c r="B103" t="s">
        <v>104</v>
      </c>
      <c r="C103">
        <v>1400</v>
      </c>
      <c r="D103">
        <v>78</v>
      </c>
      <c r="E103">
        <v>1</v>
      </c>
      <c r="F103" s="1">
        <v>0.75</v>
      </c>
      <c r="G103">
        <v>900</v>
      </c>
      <c r="H103">
        <v>103</v>
      </c>
      <c r="I103" s="1">
        <f xml:space="preserve"> IF($D103&gt;$P$11,MIN(100*MIN(1,$F103/$P$10)*(1-(MAX(0,$D103-$P$9)/$D103))/$E103, 100),0)</f>
        <v>0</v>
      </c>
      <c r="J103" s="1">
        <f t="shared" si="9"/>
        <v>0</v>
      </c>
      <c r="K103" s="1">
        <f t="shared" si="10"/>
        <v>40</v>
      </c>
      <c r="L103" s="1">
        <f t="shared" si="11"/>
        <v>40</v>
      </c>
      <c r="M103" s="1"/>
    </row>
    <row r="104" spans="2:13" x14ac:dyDescent="0.3">
      <c r="B104" t="s">
        <v>105</v>
      </c>
      <c r="C104">
        <v>25000</v>
      </c>
      <c r="D104">
        <v>400</v>
      </c>
      <c r="E104">
        <v>3</v>
      </c>
      <c r="F104" s="1">
        <v>0.75</v>
      </c>
      <c r="G104">
        <v>1050</v>
      </c>
      <c r="H104">
        <v>1600</v>
      </c>
      <c r="I104" s="1">
        <f xml:space="preserve"> IF($D104&gt;$P$11,MIN(100*MIN(1,$F104/$P$10)*(1-(MAX(0,$D104-$P$9)/$D104))/$E104, 100),0)</f>
        <v>6.25</v>
      </c>
      <c r="J104" s="1">
        <f t="shared" si="9"/>
        <v>0</v>
      </c>
      <c r="K104" s="1">
        <f t="shared" si="10"/>
        <v>4.166666666666667</v>
      </c>
      <c r="L104" s="1">
        <f t="shared" si="11"/>
        <v>12.5</v>
      </c>
      <c r="M104" s="1"/>
    </row>
    <row r="105" spans="2:13" x14ac:dyDescent="0.3">
      <c r="B105" t="s">
        <v>106</v>
      </c>
      <c r="C105">
        <v>37500</v>
      </c>
      <c r="D105">
        <v>400</v>
      </c>
      <c r="E105">
        <v>3</v>
      </c>
      <c r="F105" s="1">
        <v>0.5</v>
      </c>
      <c r="G105">
        <v>1050</v>
      </c>
      <c r="H105">
        <v>2400</v>
      </c>
      <c r="I105" s="1">
        <f xml:space="preserve"> IF($D105&gt;$P$11,MIN(100*MIN(1,$F105/$P$10)*(1-(MAX(0,$D105-$P$9)/$D105))/$E105, 100),0)</f>
        <v>4.166666666666667</v>
      </c>
      <c r="J105" s="1">
        <f t="shared" si="9"/>
        <v>0</v>
      </c>
      <c r="K105" s="1">
        <f t="shared" si="10"/>
        <v>4.166666666666667</v>
      </c>
      <c r="L105" s="1">
        <f t="shared" si="11"/>
        <v>12.5</v>
      </c>
      <c r="M105" s="1"/>
    </row>
    <row r="106" spans="2:13" x14ac:dyDescent="0.3">
      <c r="B106" t="s">
        <v>109</v>
      </c>
      <c r="C106">
        <v>30000</v>
      </c>
      <c r="D106">
        <v>2222</v>
      </c>
      <c r="E106">
        <v>1</v>
      </c>
      <c r="F106" s="1">
        <v>0.75</v>
      </c>
      <c r="G106">
        <v>675</v>
      </c>
      <c r="H106">
        <v>2960</v>
      </c>
      <c r="I106" s="1">
        <f xml:space="preserve"> IF($D106&gt;$P$11,MIN(100*MIN(1,$F106/$P$10)*(1-(MAX(0,$D106-$P$9)/$D106))/$E106, 100),0)</f>
        <v>5.0630063006300627</v>
      </c>
      <c r="J106" s="1">
        <f t="shared" si="9"/>
        <v>18.75</v>
      </c>
      <c r="K106" s="1">
        <f t="shared" si="10"/>
        <v>2.2502250225022502</v>
      </c>
      <c r="L106" s="1">
        <f t="shared" si="11"/>
        <v>2.2502250225022493</v>
      </c>
      <c r="M106" s="1"/>
    </row>
    <row r="107" spans="2:13" x14ac:dyDescent="0.3">
      <c r="B107" t="s">
        <v>110</v>
      </c>
      <c r="C107">
        <v>39000</v>
      </c>
      <c r="D107">
        <v>2888</v>
      </c>
      <c r="E107">
        <v>1</v>
      </c>
      <c r="F107" s="1">
        <v>0.75</v>
      </c>
      <c r="G107">
        <v>675</v>
      </c>
      <c r="H107">
        <v>3850</v>
      </c>
      <c r="I107" s="1">
        <f xml:space="preserve"> IF($D107&gt;$P$11,MIN(100*MIN(1,$F107/$P$10)*(1-(MAX(0,$D107-$P$9)/$D107))/$E107, 100),0)</f>
        <v>3.8954293628808867</v>
      </c>
      <c r="J107" s="1">
        <f t="shared" si="9"/>
        <v>18.75</v>
      </c>
      <c r="K107" s="1">
        <f t="shared" si="10"/>
        <v>1.7313019390581719</v>
      </c>
      <c r="L107" s="1">
        <f t="shared" si="11"/>
        <v>1.7313019390581701</v>
      </c>
      <c r="M107" s="1"/>
    </row>
    <row r="108" spans="2:13" x14ac:dyDescent="0.3">
      <c r="B108" t="s">
        <v>107</v>
      </c>
      <c r="C108">
        <v>3300</v>
      </c>
      <c r="D108">
        <v>110</v>
      </c>
      <c r="E108">
        <v>1</v>
      </c>
      <c r="F108" s="1">
        <v>0.5</v>
      </c>
      <c r="G108">
        <v>1000</v>
      </c>
      <c r="H108">
        <v>220</v>
      </c>
      <c r="I108" s="1">
        <f xml:space="preserve"> IF($D108&gt;$P$11,MIN(100*MIN(1,$F108/$P$10)*(1-(MAX(0,$D108-$P$9)/$D108))/$E108, 100),0)</f>
        <v>12.5</v>
      </c>
      <c r="J108" s="1">
        <f t="shared" si="9"/>
        <v>0</v>
      </c>
      <c r="K108" s="1">
        <f t="shared" si="10"/>
        <v>40</v>
      </c>
      <c r="L108" s="1">
        <f t="shared" si="11"/>
        <v>40</v>
      </c>
      <c r="M108" s="1"/>
    </row>
    <row r="109" spans="2:13" x14ac:dyDescent="0.3">
      <c r="B109" t="s">
        <v>108</v>
      </c>
      <c r="C109">
        <v>4500</v>
      </c>
      <c r="D109">
        <v>150</v>
      </c>
      <c r="E109">
        <v>1</v>
      </c>
      <c r="F109" s="1">
        <v>0.5</v>
      </c>
      <c r="G109">
        <v>1000</v>
      </c>
      <c r="H109">
        <v>300</v>
      </c>
      <c r="I109" s="1">
        <f xml:space="preserve"> IF($D109&gt;$P$11,MIN(100*MIN(1,$F109/$P$10)*(1-(MAX(0,$D109-$P$9)/$D109))/$E109, 100),0)</f>
        <v>12.5</v>
      </c>
      <c r="J109" s="1">
        <f t="shared" si="9"/>
        <v>0</v>
      </c>
      <c r="K109" s="1">
        <f t="shared" si="10"/>
        <v>33.333333333333336</v>
      </c>
      <c r="L109" s="1">
        <f t="shared" si="11"/>
        <v>33.333333333333343</v>
      </c>
      <c r="M109" s="1"/>
    </row>
    <row r="110" spans="2:13" x14ac:dyDescent="0.3">
      <c r="B110" t="s">
        <v>111</v>
      </c>
      <c r="C110">
        <v>6000</v>
      </c>
      <c r="D110">
        <v>300</v>
      </c>
      <c r="E110">
        <v>2</v>
      </c>
      <c r="F110" s="1">
        <v>1.2</v>
      </c>
      <c r="G110">
        <v>800</v>
      </c>
      <c r="H110">
        <v>500</v>
      </c>
      <c r="I110" s="1">
        <f xml:space="preserve"> IF($D110&gt;$P$11,MIN(100*MIN(1,$F110/$P$10)*(1-(MAX(0,$D110-$P$9)/$D110))/$E110, 100),0)</f>
        <v>15</v>
      </c>
      <c r="J110" s="1">
        <f t="shared" si="9"/>
        <v>0</v>
      </c>
      <c r="K110" s="1">
        <f t="shared" si="10"/>
        <v>8.3333333333333321</v>
      </c>
      <c r="L110" s="1">
        <f t="shared" si="11"/>
        <v>16.666666666666657</v>
      </c>
      <c r="M110" s="1"/>
    </row>
    <row r="111" spans="2:13" x14ac:dyDescent="0.3">
      <c r="B111" t="s">
        <v>112</v>
      </c>
      <c r="C111">
        <v>9500</v>
      </c>
      <c r="D111">
        <v>475</v>
      </c>
      <c r="E111">
        <v>2</v>
      </c>
      <c r="F111" s="1">
        <v>1.2</v>
      </c>
      <c r="G111">
        <v>800</v>
      </c>
      <c r="H111">
        <v>792</v>
      </c>
      <c r="I111" s="1">
        <f xml:space="preserve"> IF($D111&gt;$P$11,MIN(100*MIN(1,$F111/$P$10)*(1-(MAX(0,$D111-$P$9)/$D111))/$E111, 100),0)</f>
        <v>15</v>
      </c>
      <c r="J111" s="1">
        <f t="shared" si="9"/>
        <v>0</v>
      </c>
      <c r="K111" s="1">
        <f t="shared" si="10"/>
        <v>5.2631578947368416</v>
      </c>
      <c r="L111" s="1">
        <f t="shared" si="11"/>
        <v>10.526315789473685</v>
      </c>
      <c r="M111" s="1"/>
    </row>
    <row r="112" spans="2:13" x14ac:dyDescent="0.3">
      <c r="B112" t="s">
        <v>113</v>
      </c>
      <c r="C112">
        <v>2222</v>
      </c>
      <c r="D112">
        <v>444</v>
      </c>
      <c r="E112">
        <v>1</v>
      </c>
      <c r="F112" s="1">
        <v>2.66</v>
      </c>
      <c r="G112">
        <v>888</v>
      </c>
      <c r="H112">
        <v>167</v>
      </c>
      <c r="I112" s="1">
        <f xml:space="preserve"> IF($D112&gt;$P$11,MIN(100*MIN(1,$F112/$P$10)*(1-(MAX(0,$D112-$P$9)/$D112))/$E112, 100),0)</f>
        <v>66.5</v>
      </c>
      <c r="J112" s="1">
        <f t="shared" si="9"/>
        <v>0</v>
      </c>
      <c r="K112" s="1">
        <f t="shared" si="10"/>
        <v>11.261261261261257</v>
      </c>
      <c r="L112" s="1">
        <f t="shared" si="11"/>
        <v>11.261261261261254</v>
      </c>
      <c r="M112" s="1"/>
    </row>
    <row r="113" spans="2:15" x14ac:dyDescent="0.3">
      <c r="B113" t="s">
        <v>114</v>
      </c>
      <c r="C113">
        <v>2999</v>
      </c>
      <c r="D113">
        <v>444</v>
      </c>
      <c r="E113">
        <v>1</v>
      </c>
      <c r="F113" s="1">
        <v>1.96</v>
      </c>
      <c r="G113">
        <v>888</v>
      </c>
      <c r="H113">
        <v>227</v>
      </c>
      <c r="I113" s="1">
        <f xml:space="preserve"> IF($D113&gt;$P$11,MIN(100*MIN(1,$F113/$P$10)*(1-(MAX(0,$D113-$P$9)/$D113))/$E113, 100),0)</f>
        <v>49</v>
      </c>
      <c r="J113" s="1">
        <f t="shared" si="9"/>
        <v>0</v>
      </c>
      <c r="K113" s="1">
        <f t="shared" si="10"/>
        <v>11.261261261261257</v>
      </c>
      <c r="L113" s="1">
        <f t="shared" si="11"/>
        <v>11.261261261261254</v>
      </c>
      <c r="M113" s="1"/>
      <c r="N113" s="1"/>
      <c r="O113" s="1"/>
    </row>
    <row r="115" spans="2:15" x14ac:dyDescent="0.3">
      <c r="C115" s="1"/>
      <c r="G115" t="s">
        <v>136</v>
      </c>
      <c r="H115" t="s">
        <v>137</v>
      </c>
      <c r="I115" s="1">
        <f>AVERAGEIF(I$5:I$113,"&gt;0",I$5:I$113)</f>
        <v>19.718898918371334</v>
      </c>
      <c r="J115" s="1">
        <f>AVERAGEIF(J$5:J$113,"&gt;0",J$5:J$113)</f>
        <v>34.095238095238095</v>
      </c>
      <c r="K115" s="1">
        <f>AVERAGE(K5:K113)</f>
        <v>18.440189794409331</v>
      </c>
      <c r="L115" s="1">
        <f>AVERAGE(L5:L113)</f>
        <v>22.453699615369782</v>
      </c>
    </row>
    <row r="116" spans="2:15" x14ac:dyDescent="0.3">
      <c r="H116" t="s">
        <v>123</v>
      </c>
      <c r="I116" s="1">
        <f>AVERAGEIFS(I$5:I$113,$C$5:$C$113,"&lt;=5000",I$5:I$113,"&gt;0")</f>
        <v>31.947105575516371</v>
      </c>
      <c r="J116" s="1">
        <f>AVERAGEIFS(J$5:J$113,$C$5:$C$113,"&lt;=5000",J$5:J$113,"&gt;0")</f>
        <v>56.9375</v>
      </c>
      <c r="K116" s="1">
        <f>AVERAGEIF($C$5:$C$113,"&lt;=5000",K$5:K$113)</f>
        <v>26.849141814109725</v>
      </c>
      <c r="L116" s="1">
        <f>AVERAGEIF($C$5:$C$113,"&lt;=5000",L$5:L$113)</f>
        <v>28.40020916595833</v>
      </c>
    </row>
    <row r="117" spans="2:15" x14ac:dyDescent="0.3">
      <c r="H117" t="s">
        <v>122</v>
      </c>
      <c r="I117" s="1">
        <f>AVERAGEIFS(I$5:I$113,$C$5:$C$113,"&lt;10000 ",$C$5:$C$113,"&gt;5000",I$5:I$113,"&gt;0")</f>
        <v>14.240249964538938</v>
      </c>
      <c r="J117" s="1">
        <f>AVERAGEIFS(J$5:J$113,$C$5:$C$113,"&lt;10000 ",$C$5:$C$113,"&gt;5000",J$5:J$113,"&gt;0")</f>
        <v>42.9</v>
      </c>
      <c r="K117" s="1">
        <f>AVERAGEIFS(K$5:K$113,$C$5:$C$113,"&lt;10000 ",$C$5:$C$113,"&gt;5000")</f>
        <v>14.537089491650852</v>
      </c>
      <c r="L117" s="1">
        <f>AVERAGEIFS(L$5:L$113,$C$5:$C$113,"&lt;10000 ",$C$5:$C$113,"&gt;5000")</f>
        <v>20.296316775311094</v>
      </c>
    </row>
    <row r="118" spans="2:15" x14ac:dyDescent="0.3">
      <c r="H118" t="s">
        <v>124</v>
      </c>
      <c r="I118" s="1">
        <f>AVERAGEIFS(I$5:I$113,$C$5:$C$113,"&gt;=10000",I$5:I$113,"&gt;0")</f>
        <v>8.7319367106542849</v>
      </c>
      <c r="J118" s="1">
        <f>AVERAGEIFS(J$5:J$113,$C$5:$C$113,"&gt;=10000",J$5:J$113,"&gt;0")</f>
        <v>22.8125</v>
      </c>
      <c r="K118" s="1">
        <f>AVERAGEIF($C$5:$C$113,"&gt;=10000",K$5:K$113)</f>
        <v>7.3396730361138136</v>
      </c>
      <c r="L118" s="1">
        <f>AVERAGEIF($C$5:$C$113,"&gt;=10000",L$5:L$113)</f>
        <v>13.607964375977634</v>
      </c>
    </row>
    <row r="120" spans="2:15" x14ac:dyDescent="0.3">
      <c r="H120" t="s">
        <v>135</v>
      </c>
    </row>
    <row r="121" spans="2:15" x14ac:dyDescent="0.3">
      <c r="H121" t="s">
        <v>138</v>
      </c>
    </row>
  </sheetData>
  <conditionalFormatting sqref="K119:L1048576 K1:L114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5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19:J1048576 I1:J114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19:L1048576 I1:L114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5:L11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15:L11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  <pageSetup paperSize="9" orientation="portrait" horizontalDpi="4294967293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2013-06-20T13:51:37Z</dcterms:modified>
</cp:coreProperties>
</file>